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F:\pools\IIIB1pool\6504_geodaetische_Sonderaufgaben\1_Kalibrierung\2_EDM Kalibrierung+GNSS Prüffeld\Neue Unterlagen Internet\"/>
    </mc:Choice>
  </mc:AlternateContent>
  <bookViews>
    <workbookView xWindow="2430" yWindow="6240" windowWidth="15480" windowHeight="6450"/>
  </bookViews>
  <sheets>
    <sheet name="Hinweise zur Nutzung" sheetId="6" r:id="rId1"/>
    <sheet name="Eingabe Verwaltungsdaten" sheetId="4" r:id="rId2"/>
    <sheet name="Messdaten" sheetId="3" r:id="rId3"/>
    <sheet name="Innere Genauigkeit" sheetId="2" r:id="rId4"/>
    <sheet name="Äußere Genauigkeit" sheetId="7" r:id="rId5"/>
  </sheets>
  <definedNames>
    <definedName name="_xlnm.Print_Area" localSheetId="4">'Äußere Genauigkeit'!$A$1:$G$62</definedName>
    <definedName name="_xlnm.Print_Area" localSheetId="1">'Eingabe Verwaltungsdaten'!$A$1:$D$25</definedName>
    <definedName name="_xlnm.Print_Area" localSheetId="0">'Hinweise zur Nutzung'!$A$1:$A$15</definedName>
    <definedName name="_xlnm.Print_Area" localSheetId="3">'Innere Genauigkeit'!$A$1:$K$46</definedName>
    <definedName name="_xlnm.Print_Area" localSheetId="2">Messdaten!$A$1:$E$33</definedName>
  </definedNames>
  <calcPr calcId="162913"/>
</workbook>
</file>

<file path=xl/calcChain.xml><?xml version="1.0" encoding="utf-8"?>
<calcChain xmlns="http://schemas.openxmlformats.org/spreadsheetml/2006/main">
  <c r="B61" i="7" l="1"/>
  <c r="B60" i="7"/>
  <c r="F33" i="2"/>
  <c r="F31" i="2"/>
  <c r="D25" i="2" l="1"/>
  <c r="E32" i="2" l="1"/>
  <c r="D32" i="2"/>
  <c r="C32" i="2"/>
  <c r="E31" i="2"/>
  <c r="D31" i="2"/>
  <c r="C31" i="2"/>
  <c r="E30" i="2"/>
  <c r="D30" i="2"/>
  <c r="C30" i="2"/>
  <c r="E29" i="2"/>
  <c r="D29" i="2"/>
  <c r="C29" i="2"/>
  <c r="E28" i="2"/>
  <c r="D28" i="2"/>
  <c r="C28" i="2"/>
  <c r="E27" i="2"/>
  <c r="D27" i="2"/>
  <c r="C27" i="2"/>
  <c r="E26" i="2"/>
  <c r="D26" i="2"/>
  <c r="C26" i="2"/>
  <c r="E25" i="2"/>
  <c r="C25" i="2"/>
  <c r="E24" i="2"/>
  <c r="D24" i="2"/>
  <c r="C24" i="2"/>
  <c r="E23" i="2"/>
  <c r="D23" i="2"/>
  <c r="C23" i="2"/>
  <c r="E22" i="2"/>
  <c r="D22" i="2"/>
  <c r="C22" i="2"/>
  <c r="E21" i="2"/>
  <c r="D21" i="2"/>
  <c r="C21" i="2"/>
  <c r="E20" i="2"/>
  <c r="D20" i="2"/>
  <c r="C20" i="2"/>
  <c r="E19" i="2"/>
  <c r="D19" i="2"/>
  <c r="C19" i="2"/>
  <c r="E18" i="2"/>
  <c r="D18" i="2"/>
  <c r="C18" i="2"/>
  <c r="F29" i="2" l="1"/>
  <c r="A13" i="6" l="1"/>
  <c r="A10" i="6"/>
  <c r="E39" i="2" l="1"/>
  <c r="K20" i="2" s="1"/>
  <c r="K21" i="2" s="1"/>
  <c r="C38" i="2"/>
  <c r="H18" i="2" s="1"/>
  <c r="H19" i="2" s="1"/>
  <c r="C42" i="2"/>
  <c r="H26" i="2" s="1"/>
  <c r="H27" i="2" s="1"/>
  <c r="C40" i="2"/>
  <c r="H22" i="2" s="1"/>
  <c r="H23" i="2" s="1"/>
  <c r="D38" i="2"/>
  <c r="I18" i="2" s="1"/>
  <c r="I19" i="2" s="1"/>
  <c r="D42" i="2"/>
  <c r="I26" i="2" s="1"/>
  <c r="I27" i="2" s="1"/>
  <c r="C41" i="2"/>
  <c r="H24" i="2" s="1"/>
  <c r="H25" i="2" s="1"/>
  <c r="E38" i="2"/>
  <c r="K18" i="2" s="1"/>
  <c r="K19" i="2" s="1"/>
  <c r="E42" i="2"/>
  <c r="K26" i="2" s="1"/>
  <c r="K27" i="2" s="1"/>
  <c r="D41" i="2"/>
  <c r="I24" i="2" s="1"/>
  <c r="I25" i="2" s="1"/>
  <c r="E41" i="2"/>
  <c r="K24" i="2" s="1"/>
  <c r="K25" i="2" s="1"/>
  <c r="D40" i="2"/>
  <c r="I22" i="2" s="1"/>
  <c r="I23" i="2" s="1"/>
  <c r="E40" i="2"/>
  <c r="K22" i="2" s="1"/>
  <c r="K23" i="2" s="1"/>
  <c r="C39" i="2"/>
  <c r="H20" i="2" s="1"/>
  <c r="H21" i="2" s="1"/>
  <c r="D39" i="2"/>
  <c r="I20" i="2" s="1"/>
  <c r="I21" i="2" s="1"/>
  <c r="AG2" i="7" l="1"/>
  <c r="AG1" i="7"/>
  <c r="C41" i="7" l="1"/>
  <c r="C42" i="7"/>
  <c r="C43" i="7"/>
  <c r="C44" i="7"/>
  <c r="C40" i="7"/>
  <c r="C9" i="7"/>
  <c r="C13" i="7" l="1"/>
  <c r="C12" i="7"/>
  <c r="C11" i="7"/>
  <c r="C10" i="7"/>
  <c r="H10" i="2"/>
  <c r="H11" i="2"/>
  <c r="H12" i="2"/>
  <c r="H13" i="2"/>
  <c r="H9" i="2"/>
  <c r="C13" i="2" l="1"/>
  <c r="C12" i="2"/>
  <c r="C11" i="2"/>
  <c r="C10" i="2"/>
  <c r="C9" i="2"/>
  <c r="C10" i="3"/>
  <c r="C11" i="3"/>
  <c r="C12" i="3"/>
  <c r="C13" i="3"/>
  <c r="C9" i="3"/>
  <c r="J22" i="2" l="1"/>
  <c r="J23" i="2" s="1"/>
  <c r="J20" i="2"/>
  <c r="J21" i="2" s="1"/>
  <c r="J24" i="2"/>
  <c r="J25" i="2" s="1"/>
  <c r="J26" i="2"/>
  <c r="J27" i="2" s="1"/>
  <c r="C31" i="7"/>
  <c r="C57" i="7" s="1"/>
  <c r="C58" i="7" s="1"/>
  <c r="D31" i="7"/>
  <c r="D57" i="7" s="1"/>
  <c r="D58" i="7" s="1"/>
  <c r="E31" i="7"/>
  <c r="F57" i="7" s="1"/>
  <c r="F58" i="7" s="1"/>
  <c r="E30" i="7"/>
  <c r="F55" i="7" s="1"/>
  <c r="F56" i="7" s="1"/>
  <c r="C30" i="7"/>
  <c r="C55" i="7" s="1"/>
  <c r="C56" i="7" s="1"/>
  <c r="D30" i="7"/>
  <c r="D55" i="7" s="1"/>
  <c r="D56" i="7" s="1"/>
  <c r="C29" i="7"/>
  <c r="C53" i="7" s="1"/>
  <c r="C54" i="7" s="1"/>
  <c r="D29" i="7"/>
  <c r="D53" i="7" s="1"/>
  <c r="D54" i="7" s="1"/>
  <c r="E29" i="7"/>
  <c r="F53" i="7" s="1"/>
  <c r="F54" i="7" s="1"/>
  <c r="D28" i="7"/>
  <c r="D51" i="7" s="1"/>
  <c r="D52" i="7" s="1"/>
  <c r="E28" i="7"/>
  <c r="F51" i="7" s="1"/>
  <c r="F52" i="7" s="1"/>
  <c r="E27" i="7"/>
  <c r="F49" i="7" s="1"/>
  <c r="F50" i="7" s="1"/>
  <c r="D27" i="7"/>
  <c r="D49" i="7" s="1"/>
  <c r="D50" i="7" s="1"/>
  <c r="C28" i="7"/>
  <c r="C51" i="7" s="1"/>
  <c r="C52" i="7" s="1"/>
  <c r="C27" i="7"/>
  <c r="C49" i="7" s="1"/>
  <c r="C50" i="7" s="1"/>
  <c r="J18" i="2" l="1"/>
  <c r="J19" i="2" s="1"/>
  <c r="E51" i="7"/>
  <c r="E52" i="7" s="1"/>
  <c r="E55" i="7"/>
  <c r="E56" i="7" s="1"/>
  <c r="E49" i="7"/>
  <c r="E50" i="7" s="1"/>
  <c r="E53" i="7"/>
  <c r="E54" i="7" s="1"/>
  <c r="E57" i="7" l="1"/>
  <c r="E58" i="7" s="1"/>
</calcChain>
</file>

<file path=xl/sharedStrings.xml><?xml version="1.0" encoding="utf-8"?>
<sst xmlns="http://schemas.openxmlformats.org/spreadsheetml/2006/main" count="182" uniqueCount="40">
  <si>
    <t>Gerätetyp:</t>
  </si>
  <si>
    <t>[m]</t>
  </si>
  <si>
    <t>Pfeiler 1</t>
  </si>
  <si>
    <t>Pfeiler 2</t>
  </si>
  <si>
    <t>Pfeiler 7</t>
  </si>
  <si>
    <t xml:space="preserve">Beobachter:in: </t>
  </si>
  <si>
    <t>Eingabe der Verwaltungsdaten:</t>
  </si>
  <si>
    <t>Datum der Messung:</t>
  </si>
  <si>
    <t>Allgemeine Hinweise</t>
  </si>
  <si>
    <t xml:space="preserve">GNSS-Prüffeld Berlin Adlershof </t>
  </si>
  <si>
    <t>Eingabe der Messdaten</t>
  </si>
  <si>
    <t>Messung 1</t>
  </si>
  <si>
    <t>Messung 2</t>
  </si>
  <si>
    <t>Messung 3</t>
  </si>
  <si>
    <t>Punkt 9</t>
  </si>
  <si>
    <t>Punkt 10</t>
  </si>
  <si>
    <t>x = East</t>
  </si>
  <si>
    <t>y = North</t>
  </si>
  <si>
    <t>Auswertung der inneren Genauigkeit der Einzelmessungen</t>
  </si>
  <si>
    <t>Messergebnisse</t>
  </si>
  <si>
    <t>Mittelwert</t>
  </si>
  <si>
    <t>Standardabweichung des Mittelwerts</t>
  </si>
  <si>
    <t>Genauigkeitsprüfung</t>
  </si>
  <si>
    <t xml:space="preserve">Lagegenauigkeit </t>
  </si>
  <si>
    <t>Höhengenauigkeit</t>
  </si>
  <si>
    <t>Auswertung der äußeren Genauigkeit der Mittelwerte</t>
  </si>
  <si>
    <t>Sollkoordinaten</t>
  </si>
  <si>
    <t>Mittelwerte der Einzelmessungen</t>
  </si>
  <si>
    <t>Abweichung Mittelwert von Sollwert</t>
  </si>
  <si>
    <r>
      <t>h</t>
    </r>
    <r>
      <rPr>
        <b/>
        <vertAlign val="subscript"/>
        <sz val="12"/>
        <rFont val="Arial"/>
        <family val="2"/>
      </rPr>
      <t>Lage</t>
    </r>
  </si>
  <si>
    <t>Grenze Koordinaten</t>
  </si>
  <si>
    <t>Instrumentennummer:</t>
  </si>
  <si>
    <t>Nutzer:in:</t>
  </si>
  <si>
    <t xml:space="preserve">Die Vorlage strukturiert sich in 4 weitere Tabellenblätter, wobei die Felder, in denen Eingaben möglich sind, grau unterlegt sind. Alle weiteren Felder sind geschützt, können aber ausgedruckt werden.
Im Tabellenblatt 'Eingabe Verwaltungsdaten' werden allgemeine Daten erfasst und automatisiert in allen anderen Tabellenblättern automatisiert übernommen.
Im Tabellenblatt 'Messdaten' sind die Messdaten in den grau unterlegten Feldern einzutragen. Alle weiteren Berechnungen erfolgen dann in den beiden folgenden Blätten.
</t>
  </si>
  <si>
    <t xml:space="preserve">Im Tabellenblatt 'Innere Genauigkeit' wird geprüft, wie die Einzelmessungen zueinander passen. Hierfür wird ein Mittelwert berechnet und die Standardabweichung des Mittelwerts berechnet. Die Prüfung der inneren Genauigkeit erfolgt für die Standardabweichung des Mittelwerts. </t>
  </si>
  <si>
    <t xml:space="preserve">
Im Tabellenblatt 'Äußere Genauigkeit' wird der aus den EInzelmessungen bestimmte Mittelwert mit den Sollkoordinaten verglichen. Die Abweichungen der Sollkoordinaten werden mit den zulässigen Abweichungen entsprechend der inneren Genauigkeit geprüft.
Die letzten beiden Tabellenblätter können nicht verändert werden.</t>
  </si>
  <si>
    <r>
      <t>h</t>
    </r>
    <r>
      <rPr>
        <b/>
        <vertAlign val="subscript"/>
        <sz val="12"/>
        <rFont val="Arial"/>
        <family val="2"/>
      </rPr>
      <t>DHHN2016</t>
    </r>
  </si>
  <si>
    <r>
      <rPr>
        <i/>
        <u/>
        <sz val="12"/>
        <rFont val="Arial"/>
        <family val="2"/>
      </rPr>
      <t xml:space="preserve">Hinweis zur Eintragung der Messdaten:
</t>
    </r>
    <r>
      <rPr>
        <sz val="12"/>
        <rFont val="Arial"/>
        <family val="2"/>
      </rPr>
      <t xml:space="preserve">
Die Messdaten sind in der Reihenfolge (East, North,  DHHN2016-Höhe) mit Punkt als Trennung der Nachkommastellen für jeweils 3 individuelle und unabhängige Messungen auf den Punkten des Prüffelds einzutragen.
Zum Ausfüllen der Messdaten gibt es insbesondere 3 Möglichkeiten:
     1. Manuelles Eintragen der Messergebnisse der Einzelmessungen in die jeweiligen
         Zeilen und Spalten
     2. Kopieren der Messergebnisse der Einzelmessungen in die jeweiligen Zeilen und 
         Spalten
     3. Erstellung einer Datei, z.B. txt oder csv, und Einfügen der Messergebnisse; hierzu
         müssen die Messungen je Einzelmessung entsprechend den Vorgaben in der 
         Datei aufgeführt werden.
</t>
    </r>
  </si>
  <si>
    <t>Fehlermeldung 2:</t>
  </si>
  <si>
    <t xml:space="preserve">Die Vorlage soll bei der Auswertung der Messungen auf dem GNSS-Prüffeld unterstützen. Die Excel-Vorlage ist, soweit möglich, automatisiert. Für die Verwendung sind folgende Punkte zwingend einzuhalten:
       - Die Messdaten müssen manuell eingefügt werden. Hierfür gibt es verschiedene 
         Möglichkeiten. So können die Daten manuell eingetippt werden. Die Daten können in 
         die entsprechenden Felder kopiert werden. Es kann auch eine eigene Messdatei 
         erzeugt werden, welche über bekannte Excel-Funktionen eingefügt werden kann.
       - Als Dezimaltrennung bei der Eingabe Messdaten ist ein Komma ',' zu verwenden.
       - Es sind drei individuelle und unabhängige Messungen auf den jeweiligen Pfeilern und
         Punkten erforderlich.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</si>
</sst>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000"/>
  </numFmts>
  <fonts count="16" x14ac:knownFonts="1">
    <font>
      <sz val="10"/>
      <name val="Arial"/>
    </font>
    <font>
      <b/>
      <sz val="8"/>
      <name val="Arial"/>
      <family val="2"/>
    </font>
    <font>
      <sz val="8"/>
      <name val="Arial"/>
      <family val="2"/>
    </font>
    <font>
      <sz val="10"/>
      <name val="Arial"/>
      <family val="2"/>
    </font>
    <font>
      <sz val="9"/>
      <name val="Arial"/>
      <family val="2"/>
    </font>
    <font>
      <b/>
      <i/>
      <sz val="18"/>
      <name val="Arial"/>
      <family val="2"/>
    </font>
    <font>
      <b/>
      <i/>
      <sz val="14"/>
      <name val="Arial"/>
      <family val="2"/>
    </font>
    <font>
      <sz val="14"/>
      <name val="Arial"/>
      <family val="2"/>
    </font>
    <font>
      <b/>
      <sz val="14"/>
      <name val="Arial"/>
      <family val="2"/>
    </font>
    <font>
      <sz val="12"/>
      <name val="Arial"/>
      <family val="2"/>
    </font>
    <font>
      <b/>
      <sz val="12"/>
      <name val="Arial"/>
      <family val="2"/>
    </font>
    <font>
      <b/>
      <vertAlign val="subscript"/>
      <sz val="12"/>
      <name val="Arial"/>
      <family val="2"/>
    </font>
    <font>
      <i/>
      <u/>
      <sz val="12"/>
      <name val="Arial"/>
      <family val="2"/>
    </font>
    <font>
      <b/>
      <i/>
      <sz val="12"/>
      <name val="Arial"/>
      <family val="2"/>
    </font>
    <font>
      <i/>
      <sz val="12"/>
      <name val="Arial"/>
      <family val="2"/>
    </font>
    <font>
      <sz val="11"/>
      <name val="Calibri"/>
      <family val="2"/>
    </font>
  </fonts>
  <fills count="7">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s>
  <borders count="29">
    <border>
      <left/>
      <right/>
      <top/>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126">
    <xf numFmtId="0" fontId="0" fillId="0" borderId="0" xfId="0"/>
    <xf numFmtId="0" fontId="2" fillId="0" borderId="0" xfId="0" applyFont="1" applyBorder="1" applyProtection="1">
      <protection hidden="1"/>
    </xf>
    <xf numFmtId="0" fontId="5" fillId="0" borderId="0" xfId="0" applyFont="1" applyBorder="1" applyAlignment="1" applyProtection="1">
      <protection hidden="1"/>
    </xf>
    <xf numFmtId="0" fontId="6" fillId="0" borderId="0" xfId="0" applyFont="1" applyBorder="1" applyAlignment="1" applyProtection="1">
      <protection hidden="1"/>
    </xf>
    <xf numFmtId="0" fontId="2" fillId="0" borderId="0" xfId="0" applyFont="1"/>
    <xf numFmtId="0" fontId="9" fillId="0" borderId="0" xfId="0" applyFont="1"/>
    <xf numFmtId="0" fontId="9" fillId="0" borderId="0" xfId="0" applyFont="1" applyBorder="1"/>
    <xf numFmtId="0" fontId="7" fillId="0" borderId="0" xfId="0" applyFont="1"/>
    <xf numFmtId="0" fontId="9" fillId="0" borderId="0" xfId="0" applyFont="1" applyBorder="1" applyAlignment="1" applyProtection="1">
      <protection hidden="1"/>
    </xf>
    <xf numFmtId="0" fontId="9" fillId="0" borderId="0" xfId="0" applyFont="1" applyBorder="1" applyAlignment="1" applyProtection="1">
      <alignment horizontal="center" vertical="center"/>
      <protection hidden="1"/>
    </xf>
    <xf numFmtId="0" fontId="9" fillId="0" borderId="0" xfId="0" applyFont="1" applyBorder="1" applyAlignment="1" applyProtection="1">
      <alignment vertical="center"/>
      <protection hidden="1"/>
    </xf>
    <xf numFmtId="0" fontId="9" fillId="0" borderId="0" xfId="0" applyFont="1" applyBorder="1" applyAlignment="1" applyProtection="1">
      <alignment horizontal="left" vertical="top"/>
      <protection hidden="1"/>
    </xf>
    <xf numFmtId="0" fontId="9" fillId="0" borderId="0" xfId="0" applyFont="1" applyBorder="1" applyAlignment="1" applyProtection="1">
      <alignment horizontal="center" vertical="top"/>
      <protection hidden="1"/>
    </xf>
    <xf numFmtId="14" fontId="9" fillId="0" borderId="0" xfId="0" applyNumberFormat="1" applyFont="1" applyAlignment="1">
      <alignment horizontal="left" vertical="top"/>
    </xf>
    <xf numFmtId="49" fontId="9" fillId="0" borderId="0" xfId="0" applyNumberFormat="1" applyFont="1" applyAlignment="1">
      <alignment horizontal="left" vertical="top"/>
    </xf>
    <xf numFmtId="0" fontId="13" fillId="0" borderId="0" xfId="0" applyFont="1" applyBorder="1" applyAlignment="1" applyProtection="1">
      <protection hidden="1"/>
    </xf>
    <xf numFmtId="0" fontId="3" fillId="0" borderId="0" xfId="0" applyFont="1"/>
    <xf numFmtId="0" fontId="3" fillId="0" borderId="0" xfId="0" applyFont="1" applyAlignment="1">
      <alignment vertical="top" wrapText="1"/>
    </xf>
    <xf numFmtId="0" fontId="10" fillId="0" borderId="2" xfId="0" applyFont="1" applyBorder="1" applyAlignment="1">
      <alignment horizontal="center" vertical="top"/>
    </xf>
    <xf numFmtId="0" fontId="10" fillId="0" borderId="3" xfId="0" applyFont="1" applyBorder="1" applyAlignment="1">
      <alignment horizontal="center" vertical="top"/>
    </xf>
    <xf numFmtId="0" fontId="10" fillId="0" borderId="4" xfId="0" applyFont="1" applyBorder="1" applyAlignment="1">
      <alignment horizontal="center" vertical="top"/>
    </xf>
    <xf numFmtId="0" fontId="10" fillId="0" borderId="10" xfId="0" applyFont="1" applyBorder="1" applyAlignment="1">
      <alignment horizontal="center" vertical="top"/>
    </xf>
    <xf numFmtId="0" fontId="10" fillId="0" borderId="14" xfId="0" applyFont="1" applyBorder="1" applyAlignment="1">
      <alignment horizontal="center" vertical="top"/>
    </xf>
    <xf numFmtId="0" fontId="10" fillId="0" borderId="1" xfId="0" applyFont="1" applyBorder="1" applyAlignment="1">
      <alignment horizontal="center" vertical="top"/>
    </xf>
    <xf numFmtId="0" fontId="10" fillId="0" borderId="15" xfId="0" applyFont="1" applyBorder="1" applyAlignment="1">
      <alignment horizontal="center" vertical="top"/>
    </xf>
    <xf numFmtId="0" fontId="10" fillId="0" borderId="21" xfId="0" applyFont="1" applyBorder="1" applyAlignment="1">
      <alignment horizontal="center" vertical="top"/>
    </xf>
    <xf numFmtId="0" fontId="10" fillId="0" borderId="24" xfId="0" applyFont="1" applyBorder="1" applyAlignment="1">
      <alignment horizontal="center" vertical="top"/>
    </xf>
    <xf numFmtId="0" fontId="10" fillId="0" borderId="21" xfId="0" applyFont="1" applyFill="1" applyBorder="1" applyAlignment="1">
      <alignment horizontal="center" vertical="top"/>
    </xf>
    <xf numFmtId="0" fontId="10" fillId="0" borderId="23" xfId="0" applyFont="1" applyBorder="1" applyAlignment="1">
      <alignment horizontal="center" vertical="top"/>
    </xf>
    <xf numFmtId="164" fontId="4" fillId="0" borderId="0" xfId="0" applyNumberFormat="1" applyFont="1" applyFill="1" applyBorder="1" applyProtection="1"/>
    <xf numFmtId="0" fontId="9" fillId="0" borderId="0" xfId="0" applyFont="1" applyFill="1" applyBorder="1"/>
    <xf numFmtId="0" fontId="10" fillId="0" borderId="22" xfId="0" applyFont="1" applyBorder="1" applyAlignment="1">
      <alignment horizontal="center" vertical="top"/>
    </xf>
    <xf numFmtId="164" fontId="9" fillId="0" borderId="0" xfId="0" applyNumberFormat="1" applyFont="1" applyFill="1" applyBorder="1" applyAlignment="1" applyProtection="1">
      <alignment horizontal="right" vertical="top" indent="1"/>
    </xf>
    <xf numFmtId="0" fontId="9" fillId="0" borderId="0" xfId="0" applyNumberFormat="1" applyFont="1" applyFill="1" applyBorder="1" applyAlignment="1" applyProtection="1">
      <alignment horizontal="right" vertical="top" indent="1"/>
    </xf>
    <xf numFmtId="0" fontId="9" fillId="2" borderId="0" xfId="0" applyFont="1" applyFill="1" applyBorder="1" applyAlignment="1" applyProtection="1">
      <alignment horizontal="left" vertical="center" indent="2"/>
    </xf>
    <xf numFmtId="14" fontId="9" fillId="6" borderId="0" xfId="0" applyNumberFormat="1" applyFont="1" applyFill="1" applyBorder="1" applyProtection="1">
      <protection locked="0"/>
    </xf>
    <xf numFmtId="164" fontId="9" fillId="0" borderId="19" xfId="0" applyNumberFormat="1" applyFont="1" applyFill="1" applyBorder="1" applyAlignment="1" applyProtection="1">
      <alignment horizontal="center" vertical="top"/>
      <protection locked="0"/>
    </xf>
    <xf numFmtId="0" fontId="9" fillId="0" borderId="19" xfId="0" applyNumberFormat="1" applyFont="1" applyFill="1" applyBorder="1" applyAlignment="1" applyProtection="1">
      <alignment horizontal="center" vertical="top"/>
      <protection locked="0"/>
    </xf>
    <xf numFmtId="164" fontId="9" fillId="0" borderId="23" xfId="0" applyNumberFormat="1" applyFont="1" applyFill="1" applyBorder="1" applyAlignment="1" applyProtection="1">
      <alignment horizontal="center" vertical="top"/>
      <protection locked="0"/>
    </xf>
    <xf numFmtId="0" fontId="3" fillId="0" borderId="0" xfId="0" applyFont="1" applyProtection="1">
      <protection locked="0"/>
    </xf>
    <xf numFmtId="0" fontId="9" fillId="0" borderId="0" xfId="0" applyFont="1" applyProtection="1">
      <protection locked="0"/>
    </xf>
    <xf numFmtId="0" fontId="5" fillId="0" borderId="0" xfId="0" applyFont="1" applyBorder="1" applyAlignment="1" applyProtection="1">
      <protection locked="0" hidden="1"/>
    </xf>
    <xf numFmtId="0" fontId="6" fillId="0" borderId="0" xfId="0" applyFont="1" applyBorder="1" applyAlignment="1" applyProtection="1">
      <protection locked="0" hidden="1"/>
    </xf>
    <xf numFmtId="0" fontId="9" fillId="0" borderId="0" xfId="0" applyFont="1" applyBorder="1" applyAlignment="1" applyProtection="1">
      <protection locked="0" hidden="1"/>
    </xf>
    <xf numFmtId="49" fontId="9" fillId="0" borderId="0" xfId="0" applyNumberFormat="1" applyFont="1" applyAlignment="1" applyProtection="1">
      <alignment horizontal="left" vertical="top"/>
      <protection locked="0"/>
    </xf>
    <xf numFmtId="0" fontId="9" fillId="0" borderId="0" xfId="0" applyFont="1" applyBorder="1" applyAlignment="1" applyProtection="1">
      <alignment vertical="center"/>
      <protection locked="0" hidden="1"/>
    </xf>
    <xf numFmtId="0" fontId="9" fillId="0" borderId="0" xfId="0" applyFont="1" applyBorder="1" applyAlignment="1" applyProtection="1">
      <alignment horizontal="left" vertical="top"/>
      <protection locked="0" hidden="1"/>
    </xf>
    <xf numFmtId="0" fontId="9" fillId="0" borderId="0" xfId="0" applyFont="1" applyBorder="1" applyProtection="1">
      <protection locked="0"/>
    </xf>
    <xf numFmtId="14" fontId="9" fillId="0" borderId="0" xfId="0" applyNumberFormat="1" applyFont="1" applyAlignment="1" applyProtection="1">
      <alignment horizontal="left" vertical="top"/>
      <protection locked="0"/>
    </xf>
    <xf numFmtId="0" fontId="10" fillId="0" borderId="21" xfId="0" applyFont="1" applyFill="1" applyBorder="1" applyAlignment="1" applyProtection="1">
      <alignment horizontal="center" vertical="top"/>
      <protection locked="0"/>
    </xf>
    <xf numFmtId="0" fontId="10" fillId="0" borderId="23" xfId="0" applyFont="1" applyFill="1" applyBorder="1" applyAlignment="1" applyProtection="1">
      <alignment horizontal="center" vertical="top"/>
      <protection locked="0"/>
    </xf>
    <xf numFmtId="0" fontId="9" fillId="0" borderId="0" xfId="0" applyFont="1" applyAlignment="1" applyProtection="1">
      <alignment horizontal="center"/>
      <protection locked="0"/>
    </xf>
    <xf numFmtId="0" fontId="2" fillId="0" borderId="0" xfId="0" applyFont="1" applyProtection="1">
      <protection locked="0"/>
    </xf>
    <xf numFmtId="0" fontId="10" fillId="0" borderId="22" xfId="0" applyFont="1" applyFill="1" applyBorder="1" applyAlignment="1" applyProtection="1">
      <alignment horizontal="center" vertical="top"/>
      <protection locked="0"/>
    </xf>
    <xf numFmtId="164" fontId="9" fillId="0" borderId="8" xfId="0" applyNumberFormat="1" applyFont="1" applyFill="1" applyBorder="1" applyAlignment="1" applyProtection="1">
      <alignment horizontal="center" vertical="top"/>
      <protection locked="0"/>
    </xf>
    <xf numFmtId="0" fontId="9" fillId="0" borderId="9" xfId="0" applyFont="1" applyBorder="1" applyAlignment="1" applyProtection="1">
      <alignment horizontal="center" vertical="top"/>
      <protection locked="0"/>
    </xf>
    <xf numFmtId="0" fontId="9" fillId="0" borderId="0" xfId="0" applyFont="1" applyAlignment="1" applyProtection="1">
      <alignment horizontal="left" vertical="top"/>
      <protection locked="0"/>
    </xf>
    <xf numFmtId="0" fontId="14" fillId="0" borderId="0" xfId="0" applyFont="1" applyAlignment="1" applyProtection="1">
      <alignment vertical="top" wrapText="1"/>
      <protection locked="0"/>
    </xf>
    <xf numFmtId="165" fontId="9" fillId="0" borderId="0" xfId="0" applyNumberFormat="1" applyFont="1" applyProtection="1">
      <protection locked="0"/>
    </xf>
    <xf numFmtId="0" fontId="0" fillId="0" borderId="0" xfId="0" applyProtection="1">
      <protection locked="0"/>
    </xf>
    <xf numFmtId="0" fontId="9" fillId="0" borderId="0" xfId="0" applyNumberFormat="1" applyFont="1" applyAlignment="1" applyProtection="1">
      <alignment horizontal="left" vertical="top"/>
      <protection locked="0"/>
    </xf>
    <xf numFmtId="0" fontId="9" fillId="0" borderId="0" xfId="0" applyFont="1" applyFill="1" applyBorder="1" applyProtection="1">
      <protection locked="0"/>
    </xf>
    <xf numFmtId="0" fontId="10" fillId="0" borderId="21" xfId="0" applyFont="1" applyBorder="1" applyAlignment="1" applyProtection="1">
      <alignment horizontal="center" vertical="top"/>
      <protection locked="0"/>
    </xf>
    <xf numFmtId="0" fontId="10" fillId="0" borderId="20" xfId="0" applyFont="1" applyBorder="1" applyAlignment="1" applyProtection="1">
      <alignment horizontal="center" vertical="top"/>
      <protection locked="0"/>
    </xf>
    <xf numFmtId="3" fontId="9" fillId="0" borderId="0" xfId="0" applyNumberFormat="1" applyFont="1" applyFill="1" applyBorder="1" applyAlignment="1" applyProtection="1">
      <alignment horizontal="center" vertical="top"/>
      <protection locked="0"/>
    </xf>
    <xf numFmtId="0" fontId="10" fillId="0" borderId="23" xfId="0" applyFont="1" applyBorder="1" applyAlignment="1" applyProtection="1">
      <alignment horizontal="center" vertical="top"/>
      <protection locked="0"/>
    </xf>
    <xf numFmtId="0" fontId="10" fillId="0" borderId="18" xfId="0" applyFont="1" applyBorder="1" applyAlignment="1" applyProtection="1">
      <alignment horizontal="center" vertical="top"/>
      <protection locked="0"/>
    </xf>
    <xf numFmtId="0" fontId="9" fillId="0" borderId="0" xfId="0" applyNumberFormat="1" applyFont="1" applyFill="1" applyBorder="1" applyAlignment="1" applyProtection="1">
      <alignment horizontal="center" vertical="top"/>
      <protection locked="0"/>
    </xf>
    <xf numFmtId="0" fontId="10" fillId="0" borderId="14" xfId="0" applyFont="1" applyBorder="1" applyAlignment="1" applyProtection="1">
      <alignment horizontal="center" vertical="top"/>
      <protection locked="0"/>
    </xf>
    <xf numFmtId="164" fontId="9" fillId="0" borderId="8" xfId="0" applyNumberFormat="1" applyFont="1" applyBorder="1" applyAlignment="1" applyProtection="1">
      <alignment horizontal="right" vertical="top" indent="1"/>
      <protection locked="0"/>
    </xf>
    <xf numFmtId="164" fontId="9" fillId="0" borderId="8" xfId="0" applyNumberFormat="1" applyFont="1" applyBorder="1" applyAlignment="1" applyProtection="1">
      <alignment horizontal="center" vertical="top"/>
      <protection locked="0"/>
    </xf>
    <xf numFmtId="0" fontId="10" fillId="0" borderId="1" xfId="0" applyFont="1" applyBorder="1" applyAlignment="1" applyProtection="1">
      <alignment horizontal="center" vertical="top"/>
      <protection locked="0"/>
    </xf>
    <xf numFmtId="0" fontId="10" fillId="0" borderId="15" xfId="0" applyFont="1" applyBorder="1" applyAlignment="1" applyProtection="1">
      <alignment horizontal="center" vertical="top"/>
      <protection locked="0"/>
    </xf>
    <xf numFmtId="164" fontId="9" fillId="0" borderId="0" xfId="0" applyNumberFormat="1" applyFont="1" applyFill="1" applyBorder="1" applyAlignment="1" applyProtection="1">
      <alignment horizontal="right" vertical="top" indent="1"/>
      <protection locked="0"/>
    </xf>
    <xf numFmtId="164" fontId="9" fillId="0" borderId="0" xfId="0" applyNumberFormat="1" applyFont="1" applyAlignment="1" applyProtection="1">
      <alignment horizontal="center"/>
      <protection locked="0"/>
    </xf>
    <xf numFmtId="0" fontId="14" fillId="0" borderId="0" xfId="0" applyFont="1" applyBorder="1" applyAlignment="1" applyProtection="1">
      <alignment vertical="top" wrapText="1"/>
      <protection locked="0"/>
    </xf>
    <xf numFmtId="164" fontId="9" fillId="0" borderId="19" xfId="0" applyNumberFormat="1" applyFont="1" applyBorder="1" applyAlignment="1" applyProtection="1">
      <alignment horizontal="right" vertical="top" indent="1"/>
      <protection locked="0"/>
    </xf>
    <xf numFmtId="0" fontId="9" fillId="0" borderId="0" xfId="0" applyNumberFormat="1" applyFont="1" applyProtection="1">
      <protection locked="0"/>
    </xf>
    <xf numFmtId="0" fontId="10" fillId="0" borderId="0" xfId="0" applyFont="1" applyBorder="1" applyProtection="1">
      <protection locked="0"/>
    </xf>
    <xf numFmtId="0" fontId="8" fillId="0" borderId="0" xfId="0" applyFont="1" applyBorder="1" applyProtection="1">
      <protection locked="0"/>
    </xf>
    <xf numFmtId="0" fontId="7" fillId="0" borderId="0" xfId="0" applyFont="1" applyBorder="1" applyProtection="1">
      <protection locked="0"/>
    </xf>
    <xf numFmtId="0" fontId="2" fillId="0" borderId="0" xfId="0" applyFont="1" applyBorder="1" applyProtection="1">
      <protection locked="0"/>
    </xf>
    <xf numFmtId="0" fontId="1" fillId="0" borderId="0" xfId="0" applyFont="1" applyBorder="1" applyProtection="1">
      <protection locked="0"/>
    </xf>
    <xf numFmtId="0" fontId="9" fillId="0" borderId="0" xfId="0" applyFont="1" applyBorder="1" applyAlignment="1" applyProtection="1">
      <alignment vertical="top" wrapText="1"/>
      <protection locked="0"/>
    </xf>
    <xf numFmtId="0" fontId="9" fillId="0" borderId="0" xfId="0" applyFont="1" applyAlignment="1" applyProtection="1">
      <alignment vertical="top" wrapText="1"/>
      <protection locked="0"/>
    </xf>
    <xf numFmtId="0" fontId="9" fillId="0" borderId="0" xfId="0" applyFont="1" applyBorder="1" applyAlignment="1" applyProtection="1">
      <alignment wrapText="1"/>
      <protection locked="0"/>
    </xf>
    <xf numFmtId="0" fontId="9" fillId="0" borderId="0" xfId="0" applyFont="1" applyAlignment="1" applyProtection="1">
      <alignment vertical="center" wrapText="1"/>
      <protection locked="0"/>
    </xf>
    <xf numFmtId="0" fontId="14" fillId="0" borderId="0" xfId="0" applyFont="1" applyAlignment="1" applyProtection="1">
      <alignment vertical="center" wrapText="1"/>
      <protection locked="0"/>
    </xf>
    <xf numFmtId="0" fontId="9" fillId="0" borderId="0" xfId="0" applyFont="1" applyAlignment="1" applyProtection="1">
      <alignment horizontal="left" vertical="top" wrapText="1"/>
      <protection locked="0"/>
    </xf>
    <xf numFmtId="0" fontId="15" fillId="0" borderId="0" xfId="0" applyFont="1" applyProtection="1">
      <protection locked="0"/>
    </xf>
    <xf numFmtId="0" fontId="15" fillId="0" borderId="0" xfId="0" applyFont="1" applyAlignment="1" applyProtection="1">
      <alignment vertical="center"/>
      <protection locked="0"/>
    </xf>
    <xf numFmtId="0" fontId="9" fillId="0" borderId="0" xfId="0" applyFont="1" applyAlignment="1" applyProtection="1">
      <alignment vertical="center"/>
      <protection locked="0"/>
    </xf>
    <xf numFmtId="0" fontId="9" fillId="6" borderId="0" xfId="0" applyFont="1" applyFill="1" applyBorder="1" applyAlignment="1" applyProtection="1">
      <alignment horizontal="left" vertical="center" indent="2"/>
      <protection locked="0"/>
    </xf>
    <xf numFmtId="0" fontId="10" fillId="0" borderId="5" xfId="0" applyFont="1" applyBorder="1" applyAlignment="1">
      <alignment horizontal="center" vertical="top"/>
    </xf>
    <xf numFmtId="0" fontId="10" fillId="0" borderId="6" xfId="0" applyFont="1" applyBorder="1" applyAlignment="1">
      <alignment horizontal="center" vertical="top"/>
    </xf>
    <xf numFmtId="0" fontId="10" fillId="0" borderId="7" xfId="0" applyFont="1" applyBorder="1" applyAlignment="1">
      <alignment horizontal="center" vertical="top"/>
    </xf>
    <xf numFmtId="0" fontId="9" fillId="0" borderId="0" xfId="0" applyFont="1" applyAlignment="1">
      <alignment horizontal="left" vertical="top" wrapText="1"/>
    </xf>
    <xf numFmtId="0" fontId="10" fillId="0" borderId="0" xfId="0" applyFont="1" applyBorder="1" applyAlignment="1">
      <alignment horizontal="left" vertical="top"/>
    </xf>
    <xf numFmtId="0" fontId="10" fillId="0" borderId="11" xfId="0" applyFont="1" applyBorder="1" applyAlignment="1" applyProtection="1">
      <alignment horizontal="left" vertical="top"/>
      <protection locked="0"/>
    </xf>
    <xf numFmtId="0" fontId="10" fillId="0" borderId="13" xfId="0" applyFont="1" applyBorder="1" applyAlignment="1" applyProtection="1">
      <alignment horizontal="left" vertical="top"/>
      <protection locked="0"/>
    </xf>
    <xf numFmtId="0" fontId="10" fillId="0" borderId="5" xfId="0" applyFont="1" applyBorder="1" applyAlignment="1" applyProtection="1">
      <alignment horizontal="left" vertical="top"/>
      <protection locked="0"/>
    </xf>
    <xf numFmtId="0" fontId="10" fillId="0" borderId="6" xfId="0" applyFont="1" applyBorder="1" applyAlignment="1" applyProtection="1">
      <alignment horizontal="left" vertical="top"/>
      <protection locked="0"/>
    </xf>
    <xf numFmtId="0" fontId="10" fillId="0" borderId="7" xfId="0" applyFont="1" applyBorder="1" applyAlignment="1" applyProtection="1">
      <alignment horizontal="left" vertical="top"/>
      <protection locked="0"/>
    </xf>
    <xf numFmtId="0" fontId="10" fillId="4" borderId="11" xfId="0" applyFont="1" applyFill="1" applyBorder="1" applyAlignment="1" applyProtection="1">
      <alignment horizontal="center"/>
      <protection locked="0"/>
    </xf>
    <xf numFmtId="0" fontId="10" fillId="4" borderId="12" xfId="0" applyFont="1" applyFill="1" applyBorder="1" applyAlignment="1" applyProtection="1">
      <alignment horizontal="center"/>
      <protection locked="0"/>
    </xf>
    <xf numFmtId="0" fontId="10" fillId="4" borderId="13" xfId="0" applyFont="1" applyFill="1" applyBorder="1" applyAlignment="1" applyProtection="1">
      <alignment horizontal="center"/>
      <protection locked="0"/>
    </xf>
    <xf numFmtId="0" fontId="10" fillId="0" borderId="16" xfId="0" applyFont="1" applyBorder="1" applyAlignment="1" applyProtection="1">
      <alignment horizontal="left" vertical="top"/>
      <protection locked="0"/>
    </xf>
    <xf numFmtId="0" fontId="10" fillId="0" borderId="17" xfId="0" applyFont="1" applyBorder="1" applyAlignment="1" applyProtection="1">
      <alignment horizontal="left" vertical="top"/>
      <protection locked="0"/>
    </xf>
    <xf numFmtId="0" fontId="10" fillId="0" borderId="25" xfId="0" applyFont="1" applyBorder="1" applyAlignment="1" applyProtection="1">
      <alignment horizontal="left" vertical="top"/>
      <protection locked="0"/>
    </xf>
    <xf numFmtId="0" fontId="10" fillId="0" borderId="26" xfId="0" applyFont="1" applyBorder="1" applyAlignment="1" applyProtection="1">
      <alignment horizontal="left" vertical="top"/>
      <protection locked="0"/>
    </xf>
    <xf numFmtId="0" fontId="9" fillId="0" borderId="0" xfId="0" applyFont="1" applyBorder="1" applyAlignment="1" applyProtection="1">
      <alignment horizontal="left" wrapText="1"/>
      <protection locked="0"/>
    </xf>
    <xf numFmtId="0" fontId="14" fillId="0" borderId="0" xfId="0" applyFont="1" applyBorder="1" applyAlignment="1" applyProtection="1">
      <alignment horizontal="left" vertical="top" wrapText="1"/>
      <protection locked="0"/>
    </xf>
    <xf numFmtId="0" fontId="10" fillId="5" borderId="25" xfId="0" applyFont="1" applyFill="1" applyBorder="1" applyAlignment="1" applyProtection="1">
      <alignment horizontal="center"/>
      <protection locked="0"/>
    </xf>
    <xf numFmtId="0" fontId="10" fillId="5" borderId="26" xfId="0" applyFont="1" applyFill="1" applyBorder="1" applyAlignment="1" applyProtection="1">
      <alignment horizontal="center"/>
      <protection locked="0"/>
    </xf>
    <xf numFmtId="0" fontId="10" fillId="5" borderId="20" xfId="0" applyFont="1" applyFill="1" applyBorder="1" applyAlignment="1" applyProtection="1">
      <alignment horizontal="center"/>
      <protection locked="0"/>
    </xf>
    <xf numFmtId="0" fontId="10" fillId="0" borderId="20" xfId="0" applyFont="1" applyBorder="1" applyAlignment="1" applyProtection="1">
      <alignment horizontal="left" vertical="top"/>
      <protection locked="0"/>
    </xf>
    <xf numFmtId="0" fontId="10" fillId="0" borderId="18" xfId="0" applyFont="1" applyBorder="1" applyAlignment="1" applyProtection="1">
      <alignment horizontal="left" vertical="top"/>
      <protection locked="0"/>
    </xf>
    <xf numFmtId="0" fontId="10" fillId="4" borderId="25" xfId="0" applyFont="1" applyFill="1" applyBorder="1" applyAlignment="1" applyProtection="1">
      <alignment horizontal="center"/>
      <protection locked="0"/>
    </xf>
    <xf numFmtId="0" fontId="10" fillId="4" borderId="26" xfId="0" applyFont="1" applyFill="1" applyBorder="1" applyAlignment="1" applyProtection="1">
      <alignment horizontal="center"/>
      <protection locked="0"/>
    </xf>
    <xf numFmtId="0" fontId="10" fillId="4" borderId="20" xfId="0" applyFont="1" applyFill="1" applyBorder="1" applyAlignment="1" applyProtection="1">
      <alignment horizontal="center"/>
      <protection locked="0"/>
    </xf>
    <xf numFmtId="0" fontId="14" fillId="0" borderId="0" xfId="0" applyFont="1" applyAlignment="1" applyProtection="1">
      <alignment horizontal="left" vertical="top" wrapText="1"/>
      <protection locked="0"/>
    </xf>
    <xf numFmtId="0" fontId="10" fillId="3" borderId="11" xfId="0" applyFont="1" applyFill="1" applyBorder="1" applyAlignment="1" applyProtection="1">
      <alignment horizontal="center"/>
      <protection locked="0"/>
    </xf>
    <xf numFmtId="0" fontId="10" fillId="3" borderId="12" xfId="0" applyFont="1" applyFill="1" applyBorder="1" applyAlignment="1" applyProtection="1">
      <alignment horizontal="center"/>
      <protection locked="0"/>
    </xf>
    <xf numFmtId="0" fontId="10" fillId="3" borderId="13" xfId="0" applyFont="1" applyFill="1" applyBorder="1" applyAlignment="1" applyProtection="1">
      <alignment horizontal="center"/>
      <protection locked="0"/>
    </xf>
    <xf numFmtId="0" fontId="10" fillId="0" borderId="27" xfId="0" applyFont="1" applyBorder="1" applyAlignment="1" applyProtection="1">
      <alignment horizontal="left" vertical="top"/>
      <protection locked="0"/>
    </xf>
    <xf numFmtId="0" fontId="10" fillId="0" borderId="28" xfId="0" applyFont="1" applyBorder="1" applyAlignment="1" applyProtection="1">
      <alignment horizontal="left" vertical="top"/>
      <protection locked="0"/>
    </xf>
  </cellXfs>
  <cellStyles count="1">
    <cellStyle name="Standard" xfId="0" builtinId="0"/>
  </cellStyles>
  <dxfs count="25">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FFF2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25401</xdr:rowOff>
    </xdr:from>
    <xdr:to>
      <xdr:col>0</xdr:col>
      <xdr:colOff>1819050</xdr:colOff>
      <xdr:row>3</xdr:row>
      <xdr:rowOff>93016</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 y="25401"/>
          <a:ext cx="1800000" cy="6010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50800</xdr:colOff>
      <xdr:row>0</xdr:row>
      <xdr:rowOff>57150</xdr:rowOff>
    </xdr:from>
    <xdr:to>
      <xdr:col>1</xdr:col>
      <xdr:colOff>1088800</xdr:colOff>
      <xdr:row>3</xdr:row>
      <xdr:rowOff>124765</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800" y="57150"/>
          <a:ext cx="1800000" cy="6010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44450</xdr:colOff>
      <xdr:row>0</xdr:row>
      <xdr:rowOff>63500</xdr:rowOff>
    </xdr:from>
    <xdr:to>
      <xdr:col>1</xdr:col>
      <xdr:colOff>745900</xdr:colOff>
      <xdr:row>3</xdr:row>
      <xdr:rowOff>131115</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450" y="63500"/>
          <a:ext cx="1800000" cy="6010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25400</xdr:colOff>
      <xdr:row>0</xdr:row>
      <xdr:rowOff>38100</xdr:rowOff>
    </xdr:from>
    <xdr:to>
      <xdr:col>1</xdr:col>
      <xdr:colOff>936400</xdr:colOff>
      <xdr:row>3</xdr:row>
      <xdr:rowOff>105715</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400" y="38100"/>
          <a:ext cx="1800000" cy="601015"/>
        </a:xfrm>
        <a:prstGeom prst="rect">
          <a:avLst/>
        </a:prstGeom>
      </xdr:spPr>
    </xdr:pic>
    <xdr:clientData/>
  </xdr:twoCellAnchor>
  <xdr:twoCellAnchor editAs="oneCell">
    <xdr:from>
      <xdr:col>5</xdr:col>
      <xdr:colOff>38100</xdr:colOff>
      <xdr:row>0</xdr:row>
      <xdr:rowOff>38100</xdr:rowOff>
    </xdr:from>
    <xdr:to>
      <xdr:col>6</xdr:col>
      <xdr:colOff>949100</xdr:colOff>
      <xdr:row>3</xdr:row>
      <xdr:rowOff>105715</xdr:rowOff>
    </xdr:to>
    <xdr:pic>
      <xdr:nvPicPr>
        <xdr:cNvPr id="3" name="Grafi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40400" y="38100"/>
          <a:ext cx="1800000" cy="6010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xdr:colOff>
      <xdr:row>0</xdr:row>
      <xdr:rowOff>38100</xdr:rowOff>
    </xdr:from>
    <xdr:to>
      <xdr:col>1</xdr:col>
      <xdr:colOff>482375</xdr:colOff>
      <xdr:row>3</xdr:row>
      <xdr:rowOff>105715</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 y="38100"/>
          <a:ext cx="1800000" cy="601015"/>
        </a:xfrm>
        <a:prstGeom prst="rect">
          <a:avLst/>
        </a:prstGeom>
      </xdr:spPr>
    </xdr:pic>
    <xdr:clientData/>
  </xdr:twoCellAnchor>
  <xdr:twoCellAnchor editAs="oneCell">
    <xdr:from>
      <xdr:col>0</xdr:col>
      <xdr:colOff>25400</xdr:colOff>
      <xdr:row>31</xdr:row>
      <xdr:rowOff>44450</xdr:rowOff>
    </xdr:from>
    <xdr:to>
      <xdr:col>1</xdr:col>
      <xdr:colOff>488725</xdr:colOff>
      <xdr:row>34</xdr:row>
      <xdr:rowOff>112065</xdr:rowOff>
    </xdr:to>
    <xdr:pic>
      <xdr:nvPicPr>
        <xdr:cNvPr id="3" name="Grafi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400" y="6197600"/>
          <a:ext cx="1800000" cy="60101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tabColor rgb="FFFFFF00"/>
    <pageSetUpPr fitToPage="1"/>
  </sheetPr>
  <dimension ref="A1:D24"/>
  <sheetViews>
    <sheetView tabSelected="1" workbookViewId="0">
      <selection activeCell="E9" sqref="A1:XFD1048576"/>
    </sheetView>
  </sheetViews>
  <sheetFormatPr baseColWidth="10" defaultColWidth="11.42578125" defaultRowHeight="15" x14ac:dyDescent="0.2"/>
  <cols>
    <col min="1" max="1" width="95.5703125" style="40" customWidth="1"/>
    <col min="2" max="16384" width="11.42578125" style="40"/>
  </cols>
  <sheetData>
    <row r="1" spans="1:4" ht="14.1" customHeight="1" x14ac:dyDescent="0.2"/>
    <row r="2" spans="1:4" ht="14.1" customHeight="1" x14ac:dyDescent="0.2"/>
    <row r="3" spans="1:4" ht="14.1" customHeight="1" x14ac:dyDescent="0.2"/>
    <row r="4" spans="1:4" s="52" customFormat="1" ht="14.1" customHeight="1" x14ac:dyDescent="0.2"/>
    <row r="5" spans="1:4" ht="23.25" x14ac:dyDescent="0.35">
      <c r="A5" s="41" t="s">
        <v>9</v>
      </c>
    </row>
    <row r="6" spans="1:4" s="52" customFormat="1" ht="12" customHeight="1" x14ac:dyDescent="0.2"/>
    <row r="7" spans="1:4" ht="18" x14ac:dyDescent="0.25">
      <c r="A7" s="78" t="s">
        <v>8</v>
      </c>
      <c r="B7" s="79"/>
      <c r="C7" s="79"/>
      <c r="D7" s="80"/>
    </row>
    <row r="8" spans="1:4" s="52" customFormat="1" ht="12" customHeight="1" x14ac:dyDescent="0.2">
      <c r="A8" s="81"/>
      <c r="B8" s="82"/>
      <c r="C8" s="82"/>
      <c r="D8" s="81"/>
    </row>
    <row r="9" spans="1:4" ht="198" customHeight="1" x14ac:dyDescent="0.2">
      <c r="A9" s="83" t="s">
        <v>39</v>
      </c>
      <c r="B9" s="83"/>
      <c r="C9" s="83"/>
      <c r="D9" s="83"/>
    </row>
    <row r="10" spans="1:4" s="52" customFormat="1" ht="61.5" customHeight="1" x14ac:dyDescent="0.2">
      <c r="A10" s="84" t="str">
        <f>CONCATENATE("Wenn eingegebene Koordinaten um mehr als ",TEXT('Innere Genauigkeit'!$AE$3,"0,0")," m von der Sollkoordinate abweichen, wird eine Fehlermeldung im Tabellenblatt 'Innere Genauigkeit' ausgegeben. Dann sind die eingegebenen Messwerte zu prüfen.")</f>
        <v>Wenn eingegebene Koordinaten um mehr als 0,5 m von der Sollkoordinate abweichen, wird eine Fehlermeldung im Tabellenblatt 'Innere Genauigkeit' ausgegeben. Dann sind die eingegebenen Messwerte zu prüfen.</v>
      </c>
    </row>
    <row r="11" spans="1:4" s="52" customFormat="1" ht="150" x14ac:dyDescent="0.2">
      <c r="A11" s="85" t="s">
        <v>33</v>
      </c>
      <c r="B11" s="82"/>
      <c r="C11" s="82"/>
      <c r="D11" s="81"/>
    </row>
    <row r="12" spans="1:4" ht="60" x14ac:dyDescent="0.2">
      <c r="A12" s="83" t="s">
        <v>34</v>
      </c>
      <c r="B12" s="83"/>
      <c r="C12" s="83"/>
      <c r="D12" s="83"/>
    </row>
    <row r="13" spans="1:4" s="52" customFormat="1" ht="97.5" customHeight="1" x14ac:dyDescent="0.2">
      <c r="A13" s="86" t="str">
        <f>CONCATENATE("Fehlermeldung 1: Abweichung der Messdaten um ",TEXT('Innere Genauigkeit'!$AE$3,"0,0")," m vom Sollwert. Prüfung der Daten erforderlich. 
Fehlermeldung 2: Überschreitung der Genauigkeit der Lagekoordinaten entspr. der Vorgaben der AV SAPOS: (&lt;= ",TEXT('Innere Genauigkeit'!$AE$1*100,"0,0")," cm) oder Überschreitung der Genauigkeit der DHHN16-Höhe entspr. der Größenordnung des HEPS-Dienstes: (&lt;= ",TEXT('Innere Genauigkeit'!$AE$2*100,"0,0")," cm)")</f>
        <v>Fehlermeldung 1: Abweichung der Messdaten um 0,5 m vom Sollwert. Prüfung der Daten erforderlich. 
Fehlermeldung 2: Überschreitung der Genauigkeit der Lagekoordinaten entspr. der Vorgaben der AV SAPOS: (&lt;= 1,3 cm) oder Überschreitung der Genauigkeit der DHHN16-Höhe entspr. der Größenordnung des HEPS-Dienstes: (&lt;= 3,1 cm)</v>
      </c>
      <c r="B13" s="87"/>
      <c r="C13" s="81"/>
      <c r="D13" s="81"/>
    </row>
    <row r="14" spans="1:4" ht="99.75" customHeight="1" x14ac:dyDescent="0.2">
      <c r="A14" s="88" t="s">
        <v>35</v>
      </c>
      <c r="B14" s="87"/>
      <c r="C14" s="47"/>
      <c r="D14" s="47"/>
    </row>
    <row r="15" spans="1:4" s="52" customFormat="1" x14ac:dyDescent="0.25">
      <c r="A15" s="89"/>
      <c r="B15" s="87"/>
      <c r="C15" s="81"/>
      <c r="D15" s="81"/>
    </row>
    <row r="16" spans="1:4" x14ac:dyDescent="0.2">
      <c r="A16" s="90"/>
      <c r="B16" s="59"/>
      <c r="C16" s="47"/>
      <c r="D16" s="47"/>
    </row>
    <row r="17" spans="1:4" x14ac:dyDescent="0.2">
      <c r="B17" s="47"/>
      <c r="C17" s="47"/>
      <c r="D17" s="47"/>
    </row>
    <row r="18" spans="1:4" x14ac:dyDescent="0.2">
      <c r="A18" s="91"/>
      <c r="B18" s="47"/>
      <c r="C18" s="47"/>
      <c r="D18" s="47"/>
    </row>
    <row r="19" spans="1:4" x14ac:dyDescent="0.2">
      <c r="A19" s="91"/>
    </row>
    <row r="20" spans="1:4" x14ac:dyDescent="0.2">
      <c r="A20" s="91"/>
    </row>
    <row r="21" spans="1:4" x14ac:dyDescent="0.2">
      <c r="A21" s="91"/>
    </row>
    <row r="23" spans="1:4" x14ac:dyDescent="0.2">
      <c r="A23" s="91"/>
    </row>
    <row r="24" spans="1:4" x14ac:dyDescent="0.2">
      <c r="A24" s="91"/>
    </row>
  </sheetData>
  <sheetProtection algorithmName="SHA-512" hashValue="uWpIvcCN9Wy4oR+SwSCHH5Xqiv1YKJ6qe94bhafMeBOtiq/ylIq53snIRt8M2vu+d9DwwXzVs+2b1aV6+jHADA==" saltValue="lGgDmFO8PlTW8TdaNKwcBg==" spinCount="100000" sheet="1" selectLockedCells="1" selectUnlockedCells="1"/>
  <pageMargins left="0.7" right="0.7" top="0.78740157499999996" bottom="0.78740157499999996" header="0.3" footer="0.3"/>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tabColor rgb="FF00B0F0"/>
  </sheetPr>
  <dimension ref="A1:E13"/>
  <sheetViews>
    <sheetView workbookViewId="0">
      <selection activeCell="C9" sqref="C9:D9"/>
    </sheetView>
  </sheetViews>
  <sheetFormatPr baseColWidth="10" defaultRowHeight="12.75" x14ac:dyDescent="0.2"/>
  <cols>
    <col min="2" max="2" width="16.42578125" customWidth="1"/>
    <col min="3" max="3" width="15.28515625" customWidth="1"/>
    <col min="4" max="4" width="37" customWidth="1"/>
  </cols>
  <sheetData>
    <row r="1" spans="1:5" ht="14.1" customHeight="1" x14ac:dyDescent="0.2">
      <c r="A1" s="1"/>
      <c r="B1" s="1"/>
      <c r="C1" s="1"/>
      <c r="D1" s="1"/>
      <c r="E1" s="1"/>
    </row>
    <row r="2" spans="1:5" ht="14.1" customHeight="1" x14ac:dyDescent="0.2">
      <c r="A2" s="1"/>
      <c r="B2" s="1"/>
      <c r="C2" s="1"/>
      <c r="D2" s="1"/>
      <c r="E2" s="1"/>
    </row>
    <row r="3" spans="1:5" ht="14.1" customHeight="1" x14ac:dyDescent="0.2">
      <c r="A3" s="1"/>
      <c r="B3" s="1"/>
      <c r="C3" s="1"/>
      <c r="D3" s="1"/>
      <c r="E3" s="1"/>
    </row>
    <row r="4" spans="1:5" ht="14.1" customHeight="1" x14ac:dyDescent="0.2">
      <c r="A4" s="1"/>
      <c r="B4" s="1"/>
      <c r="C4" s="1"/>
      <c r="D4" s="1"/>
      <c r="E4" s="1"/>
    </row>
    <row r="5" spans="1:5" ht="23.25" x14ac:dyDescent="0.35">
      <c r="A5" s="2" t="s">
        <v>9</v>
      </c>
      <c r="B5" s="2"/>
      <c r="C5" s="2"/>
      <c r="D5" s="2"/>
      <c r="E5" s="2"/>
    </row>
    <row r="6" spans="1:5" s="5" customFormat="1" ht="12" customHeight="1" x14ac:dyDescent="0.2">
      <c r="A6" s="15"/>
      <c r="B6" s="15"/>
      <c r="C6" s="15"/>
      <c r="D6" s="15"/>
      <c r="E6" s="15"/>
    </row>
    <row r="7" spans="1:5" ht="18.75" x14ac:dyDescent="0.3">
      <c r="A7" s="3" t="s">
        <v>6</v>
      </c>
      <c r="B7" s="3"/>
      <c r="C7" s="3"/>
      <c r="D7" s="3"/>
      <c r="E7" s="3"/>
    </row>
    <row r="8" spans="1:5" s="5" customFormat="1" ht="12" customHeight="1" x14ac:dyDescent="0.2">
      <c r="A8" s="15"/>
      <c r="B8" s="15"/>
      <c r="C8" s="15"/>
      <c r="D8" s="15"/>
      <c r="E8" s="15"/>
    </row>
    <row r="9" spans="1:5" s="5" customFormat="1" ht="15" x14ac:dyDescent="0.2">
      <c r="A9" s="8" t="s">
        <v>32</v>
      </c>
      <c r="B9" s="9"/>
      <c r="C9" s="92"/>
      <c r="D9" s="92"/>
      <c r="E9" s="9"/>
    </row>
    <row r="10" spans="1:5" s="5" customFormat="1" ht="15" x14ac:dyDescent="0.2">
      <c r="A10" s="10" t="s">
        <v>0</v>
      </c>
      <c r="B10" s="9"/>
      <c r="C10" s="92"/>
      <c r="D10" s="92"/>
      <c r="E10" s="9"/>
    </row>
    <row r="11" spans="1:5" s="5" customFormat="1" ht="15" x14ac:dyDescent="0.2">
      <c r="A11" s="10" t="s">
        <v>31</v>
      </c>
      <c r="B11" s="9"/>
      <c r="C11" s="92"/>
      <c r="D11" s="92"/>
    </row>
    <row r="12" spans="1:5" s="5" customFormat="1" ht="15" x14ac:dyDescent="0.2">
      <c r="A12" s="11" t="s">
        <v>5</v>
      </c>
      <c r="B12" s="12"/>
      <c r="C12" s="92"/>
      <c r="D12" s="92"/>
    </row>
    <row r="13" spans="1:5" s="5" customFormat="1" ht="15" x14ac:dyDescent="0.2">
      <c r="A13" s="6" t="s">
        <v>7</v>
      </c>
      <c r="B13" s="6"/>
      <c r="C13" s="35"/>
      <c r="D13" s="34"/>
    </row>
  </sheetData>
  <sheetProtection algorithmName="SHA-512" hashValue="CmZ2jdn6VVziU68kfQmYjZu3HWT0CwuU79bvwAp2+TD7RQ3ZTT88zh7HDvUKP3nO4CwtEUZLUP+qGFsADYIcuw==" saltValue="C2RYxNAeGrr/Tg788+Sulg==" spinCount="100000" sheet="1" objects="1" scenarios="1" selectLockedCells="1"/>
  <protectedRanges>
    <protectedRange sqref="D13" name="Bereich1_4_2"/>
    <protectedRange sqref="C9:D12" name="Bereich1_4_1_1"/>
  </protectedRanges>
  <mergeCells count="4">
    <mergeCell ref="C9:D9"/>
    <mergeCell ref="C10:D10"/>
    <mergeCell ref="C11:D11"/>
    <mergeCell ref="C12:D12"/>
  </mergeCells>
  <dataValidations count="1">
    <dataValidation type="date" allowBlank="1" showInputMessage="1" showErrorMessage="1" sqref="C13">
      <formula1>1</formula1>
      <formula2>109575</formula2>
    </dataValidation>
  </dataValidations>
  <pageMargins left="0.7" right="0.7" top="0.78740157499999996" bottom="0.78740157499999996"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tabColor rgb="FF00B0F0"/>
    <pageSetUpPr fitToPage="1"/>
  </sheetPr>
  <dimension ref="A1:N33"/>
  <sheetViews>
    <sheetView topLeftCell="A13" zoomScaleNormal="100" workbookViewId="0">
      <selection activeCell="C19" sqref="C19:E33"/>
    </sheetView>
  </sheetViews>
  <sheetFormatPr baseColWidth="10" defaultColWidth="11.42578125" defaultRowHeight="15" x14ac:dyDescent="0.2"/>
  <cols>
    <col min="1" max="2" width="15.7109375" style="5" customWidth="1"/>
    <col min="3" max="4" width="20.7109375" style="5" customWidth="1"/>
    <col min="5" max="5" width="15.7109375" style="5" customWidth="1"/>
    <col min="6" max="7" width="11.42578125" style="5"/>
    <col min="8" max="8" width="12.42578125" style="5" bestFit="1" customWidth="1"/>
    <col min="9" max="10" width="11.42578125" style="5"/>
    <col min="11" max="11" width="16.42578125" style="5" bestFit="1" customWidth="1"/>
    <col min="12" max="12" width="15.140625" style="5" bestFit="1" customWidth="1"/>
    <col min="13" max="16384" width="11.42578125" style="5"/>
  </cols>
  <sheetData>
    <row r="1" spans="1:14" s="4" customFormat="1" ht="14.1" customHeight="1" x14ac:dyDescent="0.2"/>
    <row r="2" spans="1:14" s="4" customFormat="1" ht="14.1" customHeight="1" x14ac:dyDescent="0.2"/>
    <row r="3" spans="1:14" s="4" customFormat="1" ht="14.1" customHeight="1" x14ac:dyDescent="0.2"/>
    <row r="4" spans="1:14" s="4" customFormat="1" ht="14.1" customHeight="1" x14ac:dyDescent="0.2"/>
    <row r="5" spans="1:14" s="7" customFormat="1" ht="23.25" x14ac:dyDescent="0.35">
      <c r="A5" s="2" t="s">
        <v>9</v>
      </c>
    </row>
    <row r="6" spans="1:14" ht="12" customHeight="1" x14ac:dyDescent="0.2">
      <c r="A6" s="15"/>
    </row>
    <row r="7" spans="1:14" s="7" customFormat="1" ht="18.75" x14ac:dyDescent="0.3">
      <c r="A7" s="3" t="s">
        <v>10</v>
      </c>
    </row>
    <row r="8" spans="1:14" s="16" customFormat="1" ht="12" customHeight="1" x14ac:dyDescent="0.2">
      <c r="F8" s="17"/>
      <c r="G8" s="17"/>
      <c r="H8" s="17"/>
      <c r="I8" s="17"/>
      <c r="J8" s="17"/>
      <c r="K8" s="17"/>
      <c r="L8" s="17"/>
      <c r="M8" s="17"/>
      <c r="N8" s="17"/>
    </row>
    <row r="9" spans="1:14" ht="15" customHeight="1" x14ac:dyDescent="0.2">
      <c r="A9" s="8" t="s">
        <v>32</v>
      </c>
      <c r="B9" s="9"/>
      <c r="C9" s="14" t="str">
        <f>IF('Eingabe Verwaltungsdaten'!C9 = "","",'Eingabe Verwaltungsdaten'!C9)</f>
        <v/>
      </c>
    </row>
    <row r="10" spans="1:14" ht="15" customHeight="1" x14ac:dyDescent="0.2">
      <c r="A10" s="10" t="s">
        <v>0</v>
      </c>
      <c r="B10" s="9"/>
      <c r="C10" s="14" t="str">
        <f>IF('Eingabe Verwaltungsdaten'!C10 = "","",'Eingabe Verwaltungsdaten'!C10)</f>
        <v/>
      </c>
    </row>
    <row r="11" spans="1:14" ht="15" customHeight="1" x14ac:dyDescent="0.2">
      <c r="A11" s="10" t="s">
        <v>31</v>
      </c>
      <c r="B11" s="9"/>
      <c r="C11" s="14" t="str">
        <f>IF('Eingabe Verwaltungsdaten'!C11 = "","",'Eingabe Verwaltungsdaten'!C11)</f>
        <v/>
      </c>
    </row>
    <row r="12" spans="1:14" ht="15" customHeight="1" x14ac:dyDescent="0.2">
      <c r="A12" s="11" t="s">
        <v>5</v>
      </c>
      <c r="B12" s="12"/>
      <c r="C12" s="14" t="str">
        <f>IF('Eingabe Verwaltungsdaten'!C12 = "","",'Eingabe Verwaltungsdaten'!C12)</f>
        <v/>
      </c>
    </row>
    <row r="13" spans="1:14" ht="15" customHeight="1" x14ac:dyDescent="0.2">
      <c r="A13" s="6" t="s">
        <v>7</v>
      </c>
      <c r="B13" s="6"/>
      <c r="C13" s="13" t="str">
        <f>IF('Eingabe Verwaltungsdaten'!C13 = "","",'Eingabe Verwaltungsdaten'!C13)</f>
        <v/>
      </c>
    </row>
    <row r="14" spans="1:14" ht="12" customHeight="1" x14ac:dyDescent="0.2"/>
    <row r="15" spans="1:14" ht="231.75" customHeight="1" x14ac:dyDescent="0.2">
      <c r="A15" s="96" t="s">
        <v>37</v>
      </c>
      <c r="B15" s="96"/>
      <c r="C15" s="96"/>
      <c r="D15" s="96"/>
      <c r="E15" s="96"/>
    </row>
    <row r="16" spans="1:14" ht="15.75" thickBot="1" x14ac:dyDescent="0.25"/>
    <row r="17" spans="1:13" ht="18.75" x14ac:dyDescent="0.2">
      <c r="C17" s="25" t="s">
        <v>16</v>
      </c>
      <c r="D17" s="25" t="s">
        <v>17</v>
      </c>
      <c r="E17" s="27" t="s">
        <v>36</v>
      </c>
    </row>
    <row r="18" spans="1:13" ht="16.5" thickBot="1" x14ac:dyDescent="0.25">
      <c r="C18" s="31" t="s">
        <v>1</v>
      </c>
      <c r="D18" s="28" t="s">
        <v>1</v>
      </c>
      <c r="E18" s="28" t="s">
        <v>1</v>
      </c>
      <c r="I18" s="6"/>
      <c r="J18" s="6"/>
      <c r="K18" s="6"/>
      <c r="L18" s="6"/>
      <c r="M18" s="6"/>
    </row>
    <row r="19" spans="1:13" ht="16.5" thickBot="1" x14ac:dyDescent="0.25">
      <c r="A19" s="93" t="s">
        <v>2</v>
      </c>
      <c r="B19" s="22" t="s">
        <v>11</v>
      </c>
      <c r="C19" s="36"/>
      <c r="D19" s="36"/>
      <c r="E19" s="37"/>
      <c r="H19" s="29"/>
      <c r="I19" s="29"/>
      <c r="J19" s="29"/>
      <c r="K19" s="6"/>
      <c r="L19" s="6"/>
      <c r="M19" s="6"/>
    </row>
    <row r="20" spans="1:13" ht="16.5" thickBot="1" x14ac:dyDescent="0.25">
      <c r="A20" s="94"/>
      <c r="B20" s="23" t="s">
        <v>12</v>
      </c>
      <c r="C20" s="36"/>
      <c r="D20" s="36"/>
      <c r="E20" s="37"/>
      <c r="H20" s="30"/>
      <c r="I20" s="97"/>
      <c r="J20" s="97"/>
      <c r="K20" s="32"/>
      <c r="L20" s="32"/>
      <c r="M20" s="33"/>
    </row>
    <row r="21" spans="1:13" ht="16.5" thickBot="1" x14ac:dyDescent="0.25">
      <c r="A21" s="95"/>
      <c r="B21" s="24" t="s">
        <v>13</v>
      </c>
      <c r="C21" s="36"/>
      <c r="D21" s="36"/>
      <c r="E21" s="37"/>
      <c r="H21" s="30"/>
      <c r="I21" s="97"/>
      <c r="J21" s="97"/>
      <c r="K21" s="32"/>
      <c r="L21" s="32"/>
      <c r="M21" s="33"/>
    </row>
    <row r="22" spans="1:13" ht="16.5" thickBot="1" x14ac:dyDescent="0.25">
      <c r="A22" s="93" t="s">
        <v>3</v>
      </c>
      <c r="B22" s="18" t="s">
        <v>11</v>
      </c>
      <c r="C22" s="36"/>
      <c r="D22" s="36"/>
      <c r="E22" s="37"/>
      <c r="H22" s="29"/>
      <c r="I22" s="97"/>
      <c r="J22" s="97"/>
      <c r="K22" s="32"/>
      <c r="L22" s="32"/>
      <c r="M22" s="33"/>
    </row>
    <row r="23" spans="1:13" ht="16.5" thickBot="1" x14ac:dyDescent="0.25">
      <c r="A23" s="94"/>
      <c r="B23" s="19" t="s">
        <v>12</v>
      </c>
      <c r="C23" s="36"/>
      <c r="D23" s="36"/>
      <c r="E23" s="37"/>
      <c r="H23" s="30"/>
      <c r="I23" s="97"/>
      <c r="J23" s="97"/>
      <c r="K23" s="32"/>
      <c r="L23" s="32"/>
      <c r="M23" s="33"/>
    </row>
    <row r="24" spans="1:13" ht="16.5" thickBot="1" x14ac:dyDescent="0.25">
      <c r="A24" s="95"/>
      <c r="B24" s="20" t="s">
        <v>13</v>
      </c>
      <c r="C24" s="36"/>
      <c r="D24" s="36"/>
      <c r="E24" s="37"/>
      <c r="H24" s="30"/>
      <c r="I24" s="97"/>
      <c r="J24" s="97"/>
      <c r="K24" s="32"/>
      <c r="L24" s="32"/>
      <c r="M24" s="33"/>
    </row>
    <row r="25" spans="1:13" ht="16.5" thickBot="1" x14ac:dyDescent="0.25">
      <c r="A25" s="93" t="s">
        <v>4</v>
      </c>
      <c r="B25" s="18" t="s">
        <v>11</v>
      </c>
      <c r="C25" s="36"/>
      <c r="D25" s="36"/>
      <c r="E25" s="37"/>
      <c r="H25" s="29"/>
      <c r="I25" s="29"/>
      <c r="J25" s="29"/>
      <c r="K25" s="6"/>
      <c r="L25" s="6"/>
      <c r="M25" s="6"/>
    </row>
    <row r="26" spans="1:13" ht="16.5" thickBot="1" x14ac:dyDescent="0.25">
      <c r="A26" s="94"/>
      <c r="B26" s="19" t="s">
        <v>12</v>
      </c>
      <c r="C26" s="36"/>
      <c r="D26" s="36"/>
      <c r="E26" s="37"/>
      <c r="H26" s="30"/>
      <c r="I26" s="30"/>
      <c r="J26" s="30"/>
    </row>
    <row r="27" spans="1:13" ht="16.5" thickBot="1" x14ac:dyDescent="0.25">
      <c r="A27" s="95"/>
      <c r="B27" s="20" t="s">
        <v>13</v>
      </c>
      <c r="C27" s="36"/>
      <c r="D27" s="36"/>
      <c r="E27" s="37"/>
      <c r="H27" s="30"/>
      <c r="I27" s="30"/>
      <c r="J27" s="30"/>
    </row>
    <row r="28" spans="1:13" ht="16.5" thickBot="1" x14ac:dyDescent="0.25">
      <c r="A28" s="93" t="s">
        <v>14</v>
      </c>
      <c r="B28" s="21" t="s">
        <v>11</v>
      </c>
      <c r="C28" s="36"/>
      <c r="D28" s="36"/>
      <c r="E28" s="37"/>
      <c r="H28" s="29"/>
      <c r="I28" s="29"/>
      <c r="J28" s="29"/>
    </row>
    <row r="29" spans="1:13" ht="16.5" thickBot="1" x14ac:dyDescent="0.25">
      <c r="A29" s="94"/>
      <c r="B29" s="19" t="s">
        <v>12</v>
      </c>
      <c r="C29" s="36"/>
      <c r="D29" s="36"/>
      <c r="E29" s="37"/>
      <c r="H29" s="30"/>
      <c r="I29" s="30"/>
      <c r="J29" s="30"/>
    </row>
    <row r="30" spans="1:13" ht="16.5" thickBot="1" x14ac:dyDescent="0.25">
      <c r="A30" s="94"/>
      <c r="B30" s="26" t="s">
        <v>13</v>
      </c>
      <c r="C30" s="36"/>
      <c r="D30" s="36"/>
      <c r="E30" s="37"/>
      <c r="H30" s="30"/>
      <c r="I30" s="30"/>
      <c r="J30" s="30"/>
    </row>
    <row r="31" spans="1:13" ht="16.5" thickBot="1" x14ac:dyDescent="0.25">
      <c r="A31" s="93" t="s">
        <v>15</v>
      </c>
      <c r="B31" s="18" t="s">
        <v>11</v>
      </c>
      <c r="C31" s="38"/>
      <c r="D31" s="38"/>
      <c r="E31" s="37"/>
      <c r="H31" s="29"/>
      <c r="I31" s="29"/>
      <c r="J31" s="29"/>
    </row>
    <row r="32" spans="1:13" ht="16.5" thickBot="1" x14ac:dyDescent="0.25">
      <c r="A32" s="94"/>
      <c r="B32" s="19" t="s">
        <v>12</v>
      </c>
      <c r="C32" s="38"/>
      <c r="D32" s="38"/>
      <c r="E32" s="37"/>
    </row>
    <row r="33" spans="1:5" ht="16.5" thickBot="1" x14ac:dyDescent="0.25">
      <c r="A33" s="95"/>
      <c r="B33" s="20" t="s">
        <v>13</v>
      </c>
      <c r="C33" s="38"/>
      <c r="D33" s="38"/>
      <c r="E33" s="37"/>
    </row>
  </sheetData>
  <sheetProtection algorithmName="SHA-512" hashValue="wzq9W4KFjjrPsRrNBY5lJ02FF/RJw4HKPd3ko5bDvvJzKGNl6i2cXc8vA53wqI5iN7dbHlHLXtFeJKF/Loe6iw==" saltValue="IPQuRfR9/TA/HZmJiJc9cA==" spinCount="100000" sheet="1" objects="1" scenarios="1" selectLockedCells="1"/>
  <mergeCells count="11">
    <mergeCell ref="I20:J20"/>
    <mergeCell ref="I21:J21"/>
    <mergeCell ref="I22:J22"/>
    <mergeCell ref="I23:J23"/>
    <mergeCell ref="I24:J24"/>
    <mergeCell ref="A28:A30"/>
    <mergeCell ref="A31:A33"/>
    <mergeCell ref="A15:E15"/>
    <mergeCell ref="A19:A21"/>
    <mergeCell ref="A22:A24"/>
    <mergeCell ref="A25:A27"/>
  </mergeCells>
  <pageMargins left="0.7" right="0.7" top="0.78740157499999996" bottom="0.78740157499999996"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tabColor theme="6" tint="0.39997558519241921"/>
  </sheetPr>
  <dimension ref="A1:AE76"/>
  <sheetViews>
    <sheetView zoomScaleNormal="100" workbookViewId="0">
      <selection sqref="A1:XFD1048576"/>
    </sheetView>
  </sheetViews>
  <sheetFormatPr baseColWidth="10" defaultColWidth="11.42578125" defaultRowHeight="15" x14ac:dyDescent="0.2"/>
  <cols>
    <col min="1" max="1" width="12.7109375" style="40" customWidth="1"/>
    <col min="2" max="2" width="15.7109375" style="40" customWidth="1"/>
    <col min="3" max="5" width="18.7109375" style="40" customWidth="1"/>
    <col min="6" max="6" width="12.7109375" style="40" customWidth="1"/>
    <col min="7" max="7" width="16" style="40" customWidth="1"/>
    <col min="8" max="11" width="13.7109375" style="40" customWidth="1"/>
    <col min="12" max="15" width="18.7109375" style="40" customWidth="1"/>
    <col min="16" max="29" width="11.42578125" style="40"/>
    <col min="30" max="30" width="20.7109375" style="40" bestFit="1" customWidth="1"/>
    <col min="31" max="45" width="11.42578125" style="40"/>
    <col min="46" max="46" width="20.7109375" style="40" bestFit="1" customWidth="1"/>
    <col min="47" max="16384" width="11.42578125" style="40"/>
  </cols>
  <sheetData>
    <row r="1" spans="1:31" s="52" customFormat="1" ht="14.1" customHeight="1" x14ac:dyDescent="0.2">
      <c r="AD1" s="40" t="s">
        <v>23</v>
      </c>
      <c r="AE1" s="58">
        <v>1.2500000000000001E-2</v>
      </c>
    </row>
    <row r="2" spans="1:31" s="52" customFormat="1" ht="14.1" customHeight="1" x14ac:dyDescent="0.2">
      <c r="AD2" s="40" t="s">
        <v>24</v>
      </c>
      <c r="AE2" s="40">
        <v>3.0499999999999999E-2</v>
      </c>
    </row>
    <row r="3" spans="1:31" s="52" customFormat="1" ht="14.1" customHeight="1" x14ac:dyDescent="0.2">
      <c r="AD3" s="40" t="s">
        <v>30</v>
      </c>
      <c r="AE3" s="40">
        <v>0.5</v>
      </c>
    </row>
    <row r="4" spans="1:31" s="52" customFormat="1" ht="14.1" customHeight="1" x14ac:dyDescent="0.2"/>
    <row r="5" spans="1:31" s="59" customFormat="1" ht="23.25" x14ac:dyDescent="0.35">
      <c r="A5" s="41" t="s">
        <v>9</v>
      </c>
      <c r="F5" s="41" t="s">
        <v>9</v>
      </c>
      <c r="K5" s="41"/>
    </row>
    <row r="6" spans="1:31" ht="12" customHeight="1" x14ac:dyDescent="0.2"/>
    <row r="7" spans="1:31" ht="18.75" x14ac:dyDescent="0.3">
      <c r="A7" s="42" t="s">
        <v>18</v>
      </c>
      <c r="F7" s="42" t="s">
        <v>18</v>
      </c>
      <c r="K7" s="42"/>
    </row>
    <row r="8" spans="1:31" ht="12" customHeight="1" x14ac:dyDescent="0.2"/>
    <row r="9" spans="1:31" x14ac:dyDescent="0.2">
      <c r="A9" s="43" t="s">
        <v>32</v>
      </c>
      <c r="C9" s="44" t="str">
        <f>IF('Eingabe Verwaltungsdaten'!C9 = "","",'Eingabe Verwaltungsdaten'!C9)</f>
        <v/>
      </c>
      <c r="F9" s="43" t="s">
        <v>32</v>
      </c>
      <c r="H9" s="60" t="str">
        <f>IF('Eingabe Verwaltungsdaten'!C9=""," ",'Eingabe Verwaltungsdaten'!C9)</f>
        <v xml:space="preserve"> </v>
      </c>
      <c r="K9" s="43"/>
    </row>
    <row r="10" spans="1:31" x14ac:dyDescent="0.2">
      <c r="A10" s="45" t="s">
        <v>0</v>
      </c>
      <c r="C10" s="44" t="str">
        <f>IF('Eingabe Verwaltungsdaten'!C10 = "","",'Eingabe Verwaltungsdaten'!C10)</f>
        <v/>
      </c>
      <c r="F10" s="45" t="s">
        <v>0</v>
      </c>
      <c r="H10" s="60" t="str">
        <f>IF('Eingabe Verwaltungsdaten'!C10=""," ",'Eingabe Verwaltungsdaten'!C10)</f>
        <v xml:space="preserve"> </v>
      </c>
      <c r="K10" s="45"/>
    </row>
    <row r="11" spans="1:31" x14ac:dyDescent="0.2">
      <c r="A11" s="45" t="s">
        <v>31</v>
      </c>
      <c r="C11" s="44" t="str">
        <f>IF('Eingabe Verwaltungsdaten'!C11 = "","",'Eingabe Verwaltungsdaten'!C11)</f>
        <v/>
      </c>
      <c r="F11" s="45" t="s">
        <v>31</v>
      </c>
      <c r="H11" s="60" t="str">
        <f>IF('Eingabe Verwaltungsdaten'!C11=""," ",'Eingabe Verwaltungsdaten'!C11)</f>
        <v xml:space="preserve"> </v>
      </c>
      <c r="K11" s="45"/>
    </row>
    <row r="12" spans="1:31" x14ac:dyDescent="0.2">
      <c r="A12" s="46" t="s">
        <v>5</v>
      </c>
      <c r="C12" s="44" t="str">
        <f>IF('Eingabe Verwaltungsdaten'!C12 = "","",'Eingabe Verwaltungsdaten'!C12)</f>
        <v/>
      </c>
      <c r="F12" s="46" t="s">
        <v>5</v>
      </c>
      <c r="H12" s="60" t="str">
        <f>IF('Eingabe Verwaltungsdaten'!C12=""," ",'Eingabe Verwaltungsdaten'!C12)</f>
        <v xml:space="preserve"> </v>
      </c>
      <c r="K12" s="46"/>
    </row>
    <row r="13" spans="1:31" x14ac:dyDescent="0.2">
      <c r="A13" s="47" t="s">
        <v>7</v>
      </c>
      <c r="C13" s="48" t="str">
        <f>IF('Eingabe Verwaltungsdaten'!C13 = "","",'Eingabe Verwaltungsdaten'!C13)</f>
        <v/>
      </c>
      <c r="F13" s="47" t="s">
        <v>7</v>
      </c>
      <c r="H13" s="48" t="str">
        <f>IF('Eingabe Verwaltungsdaten'!C13=""," ",'Eingabe Verwaltungsdaten'!C13)</f>
        <v xml:space="preserve"> </v>
      </c>
      <c r="K13" s="47"/>
    </row>
    <row r="14" spans="1:31" ht="12" customHeight="1" thickBot="1" x14ac:dyDescent="0.25">
      <c r="A14" s="47"/>
      <c r="N14" s="61"/>
      <c r="O14" s="61"/>
      <c r="P14" s="61"/>
      <c r="Q14" s="61"/>
    </row>
    <row r="15" spans="1:31" ht="16.5" thickBot="1" x14ac:dyDescent="0.3">
      <c r="C15" s="103" t="s">
        <v>19</v>
      </c>
      <c r="D15" s="104"/>
      <c r="E15" s="105"/>
      <c r="H15" s="103" t="s">
        <v>21</v>
      </c>
      <c r="I15" s="104"/>
      <c r="J15" s="104"/>
      <c r="K15" s="105"/>
      <c r="L15" s="47"/>
      <c r="N15" s="61"/>
      <c r="O15" s="61"/>
      <c r="P15" s="61"/>
      <c r="Q15" s="61"/>
    </row>
    <row r="16" spans="1:31" ht="18.75" x14ac:dyDescent="0.2">
      <c r="C16" s="62" t="s">
        <v>16</v>
      </c>
      <c r="D16" s="62" t="s">
        <v>17</v>
      </c>
      <c r="E16" s="49" t="s">
        <v>36</v>
      </c>
      <c r="H16" s="62" t="s">
        <v>16</v>
      </c>
      <c r="I16" s="62" t="s">
        <v>17</v>
      </c>
      <c r="J16" s="63" t="s">
        <v>29</v>
      </c>
      <c r="K16" s="49" t="s">
        <v>36</v>
      </c>
      <c r="L16" s="47"/>
      <c r="N16" s="61"/>
      <c r="O16" s="64"/>
      <c r="P16" s="61"/>
      <c r="Q16" s="61"/>
    </row>
    <row r="17" spans="1:17" ht="16.5" thickBot="1" x14ac:dyDescent="0.25">
      <c r="C17" s="65" t="s">
        <v>1</v>
      </c>
      <c r="D17" s="65" t="s">
        <v>1</v>
      </c>
      <c r="E17" s="65" t="s">
        <v>1</v>
      </c>
      <c r="H17" s="65" t="s">
        <v>1</v>
      </c>
      <c r="I17" s="65" t="s">
        <v>1</v>
      </c>
      <c r="J17" s="66" t="s">
        <v>1</v>
      </c>
      <c r="K17" s="66" t="s">
        <v>1</v>
      </c>
      <c r="L17" s="47"/>
      <c r="N17" s="61"/>
      <c r="O17" s="67"/>
      <c r="P17" s="61"/>
      <c r="Q17" s="61"/>
    </row>
    <row r="18" spans="1:17" ht="16.5" thickBot="1" x14ac:dyDescent="0.25">
      <c r="A18" s="100" t="s">
        <v>2</v>
      </c>
      <c r="B18" s="68" t="s">
        <v>11</v>
      </c>
      <c r="C18" s="69" t="str">
        <f>IF(ISBLANK(Messdaten!C19)," ",IF(_xlfn.NUMBERVALUE(Messdaten!C19,",",".")&gt;MAX('Äußere Genauigkeit'!$C$18:$C$22)+1000,IF(OR(_xlfn.NUMBERVALUE(Messdaten!C19,",",".")/1000 &lt; ('Äußere Genauigkeit'!$C$18-$AE$3),_xlfn.NUMBERVALUE(Messdaten!C19,",",".")/1000 &gt; ('Äußere Genauigkeit'!$C$18+$AE$3)),"Fehlermeldung 1",_xlfn.NUMBERVALUE(Messdaten!C19,",",".")/1000),IF(OR(_xlfn.NUMBERVALUE(Messdaten!C19,",",".") &lt; ('Äußere Genauigkeit'!$C$18-$AE$3),_xlfn.NUMBERVALUE(Messdaten!C19,",",".") &gt; ('Äußere Genauigkeit'!$C$18+$AE$3)),"Fehlermeldung 1",_xlfn.NUMBERVALUE(Messdaten!C19,",","."))))</f>
        <v xml:space="preserve"> </v>
      </c>
      <c r="D18" s="69" t="str">
        <f>IF(ISBLANK(Messdaten!D19)," ",IF(_xlfn.NUMBERVALUE(Messdaten!D19,",",".")&gt;MAX('Äußere Genauigkeit'!$D$18:$D$22)+1000,IF(OR(_xlfn.NUMBERVALUE(Messdaten!D19,",",".")/1000 &lt; ('Äußere Genauigkeit'!$D$18-$AE$3),_xlfn.NUMBERVALUE(Messdaten!D19,",",".")/1000 &gt; ('Äußere Genauigkeit'!$D$18+$AE$3)),"Fehlermeldung 1",_xlfn.NUMBERVALUE(Messdaten!D19,",",".")/1000),IF(OR(_xlfn.NUMBERVALUE(Messdaten!D19,",",".") &lt; ('Äußere Genauigkeit'!$D$18-$AE$3),_xlfn.NUMBERVALUE(Messdaten!D19,",",".") &gt; ('Äußere Genauigkeit'!$D$18+$AE$3)),"Fehlermeldung 1",_xlfn.NUMBERVALUE(Messdaten!D19,",","."))))</f>
        <v xml:space="preserve"> </v>
      </c>
      <c r="E18" s="69" t="str">
        <f>IF(ISBLANK(Messdaten!E19)," ",IF(_xlfn.NUMBERVALUE(Messdaten!E19,",",".")&gt;MAX('Äußere Genauigkeit'!$E$18:$E$22)+1000,IF(OR(_xlfn.NUMBERVALUE(Messdaten!E19,",",".")/1000 &lt; ('Äußere Genauigkeit'!$E$18-$AE$3),_xlfn.NUMBERVALUE(Messdaten!E19,",",".")/1000 &gt; ('Äußere Genauigkeit'!$E$18+$AE$3)),"Fehlermeldung 1",_xlfn.NUMBERVALUE(Messdaten!E19,",",".")/1000),IF(OR(_xlfn.NUMBERVALUE(Messdaten!E19,",",".") &lt; ('Äußere Genauigkeit'!$E$18-$AE$3),_xlfn.NUMBERVALUE(Messdaten!E19,",",".") &gt; ('Äußere Genauigkeit'!$E$18+$AE$3)),"Fehlermeldung 1",_xlfn.NUMBERVALUE(Messdaten!E19,",","."))))</f>
        <v xml:space="preserve"> </v>
      </c>
      <c r="F18" s="108" t="s">
        <v>2</v>
      </c>
      <c r="G18" s="109"/>
      <c r="H18" s="70" t="str">
        <f>IF(C38="","",SQRT(((C18-C38)^2+(C19-C38)^2+(C20-C38)^2)/2))</f>
        <v/>
      </c>
      <c r="I18" s="70" t="str">
        <f>IF(D38="","",SQRT(((D18-D38)^2+(D19-D38)^2+(D20-D38)^2)/2))</f>
        <v/>
      </c>
      <c r="J18" s="70" t="str">
        <f>IF(AND(ISNUMBER(H18),ISNUMBER(I18)),SQRT(H18*H18+I18*I18),"")</f>
        <v/>
      </c>
      <c r="K18" s="70" t="str">
        <f>IF(E38="","",SQRT(((E18-E38)^2+(E19-E38)^2+(E20-E38)^2)/2))</f>
        <v/>
      </c>
      <c r="L18" s="47"/>
      <c r="N18" s="61"/>
      <c r="O18" s="67"/>
      <c r="P18" s="61"/>
      <c r="Q18" s="61"/>
    </row>
    <row r="19" spans="1:17" ht="16.5" thickBot="1" x14ac:dyDescent="0.25">
      <c r="A19" s="101"/>
      <c r="B19" s="71" t="s">
        <v>12</v>
      </c>
      <c r="C19" s="69" t="str">
        <f>IF(ISBLANK(Messdaten!C20)," ",IF(_xlfn.NUMBERVALUE(Messdaten!C20,",",".")&gt;MAX('Äußere Genauigkeit'!$C$18:$C$22)+1000,IF(OR(_xlfn.NUMBERVALUE(Messdaten!C20,",",".")/1000 &lt; ('Äußere Genauigkeit'!$C$18-$AE$3),_xlfn.NUMBERVALUE(Messdaten!C20,",",".")/1000 &gt; ('Äußere Genauigkeit'!$C$18+$AE$3)),"Fehlermeldung 1",_xlfn.NUMBERVALUE(Messdaten!C20,",",".")/1000),IF(OR(_xlfn.NUMBERVALUE(Messdaten!C20,",",".") &lt; ('Äußere Genauigkeit'!$C$18-$AE$3),_xlfn.NUMBERVALUE(Messdaten!C20,",",".") &gt; ('Äußere Genauigkeit'!$C$18+$AE$3)),"Fehlermeldung 1",_xlfn.NUMBERVALUE(Messdaten!C20,",","."))))</f>
        <v xml:space="preserve"> </v>
      </c>
      <c r="D19" s="69" t="str">
        <f>IF(ISBLANK(Messdaten!D20)," ",IF(_xlfn.NUMBERVALUE(Messdaten!D20,",",".")&gt;MAX('Äußere Genauigkeit'!$D$18:$D$22)+1000,IF(OR(_xlfn.NUMBERVALUE(Messdaten!D20,",",".")/1000 &lt; ('Äußere Genauigkeit'!$D$18-$AE$3),_xlfn.NUMBERVALUE(Messdaten!D20,",",".")/1000 &gt; ('Äußere Genauigkeit'!$D$18+$AE$3)),"Fehlermeldung 1",_xlfn.NUMBERVALUE(Messdaten!D20,",",".")/1000),IF(OR(_xlfn.NUMBERVALUE(Messdaten!D20,",",".") &lt; ('Äußere Genauigkeit'!$D$18-$AE$3),_xlfn.NUMBERVALUE(Messdaten!D20,",",".") &gt; ('Äußere Genauigkeit'!$D$18+$AE$3)),"Fehlermeldung 1",_xlfn.NUMBERVALUE(Messdaten!D20,",","."))))</f>
        <v xml:space="preserve"> </v>
      </c>
      <c r="E19" s="69" t="str">
        <f>IF(ISBLANK(Messdaten!E20)," ",IF(_xlfn.NUMBERVALUE(Messdaten!E20,",",".")&gt;MAX('Äußere Genauigkeit'!$E$18:$E$22)+1000,IF(OR(_xlfn.NUMBERVALUE(Messdaten!E20,",",".")/1000 &lt; ('Äußere Genauigkeit'!$E$18-$AE$3),_xlfn.NUMBERVALUE(Messdaten!E20,",",".")/1000 &gt; ('Äußere Genauigkeit'!$E$18+$AE$3)),"Fehlermeldung 1",_xlfn.NUMBERVALUE(Messdaten!E20,",",".")/1000),IF(OR(_xlfn.NUMBERVALUE(Messdaten!E20,",",".") &lt; ('Äußere Genauigkeit'!$E$18-$AE$3),_xlfn.NUMBERVALUE(Messdaten!E20,",",".") &gt; ('Äußere Genauigkeit'!$E$18+$AE$3)),"Fehlermeldung 1",_xlfn.NUMBERVALUE(Messdaten!E20,",","."))))</f>
        <v xml:space="preserve"> </v>
      </c>
      <c r="F19" s="106" t="s">
        <v>22</v>
      </c>
      <c r="G19" s="107"/>
      <c r="H19" s="55" t="str">
        <f>IF(H18="","", IF(H18&lt;$AE$1,"OK","Fehlermeldung 2"))</f>
        <v/>
      </c>
      <c r="I19" s="55" t="str">
        <f>IF(I18="","", IF(I18&lt;$AE$1,"OK","Fehlermeldung 2"))</f>
        <v/>
      </c>
      <c r="J19" s="55" t="str">
        <f>IF(ISNUMBER(J18), IF(J18&lt;$AE$1,"OK","Fehlermeldung 2"),"")</f>
        <v/>
      </c>
      <c r="K19" s="55" t="str">
        <f>IF(ISNUMBER(K18), IF(K18&gt;=$AE$2,"Fehlermeldung 2","OK"),"")</f>
        <v/>
      </c>
    </row>
    <row r="20" spans="1:17" ht="16.5" thickBot="1" x14ac:dyDescent="0.25">
      <c r="A20" s="102"/>
      <c r="B20" s="72" t="s">
        <v>13</v>
      </c>
      <c r="C20" s="69" t="str">
        <f>IF(ISBLANK(Messdaten!C21)," ",IF(_xlfn.NUMBERVALUE(Messdaten!C21,",",".")&gt;MAX('Äußere Genauigkeit'!$C$18:$C$22)+1000,IF(OR(_xlfn.NUMBERVALUE(Messdaten!C21,",",".")/1000 &lt; ('Äußere Genauigkeit'!$C$18-$AE$3),_xlfn.NUMBERVALUE(Messdaten!C21,",",".")/1000 &gt; ('Äußere Genauigkeit'!$C$18+$AE$3)),"Fehlermeldung 1",_xlfn.NUMBERVALUE(Messdaten!C21,",",".")/1000),IF(OR(_xlfn.NUMBERVALUE(Messdaten!C21,",",".") &lt; ('Äußere Genauigkeit'!$C$18-$AE$3),_xlfn.NUMBERVALUE(Messdaten!C21,",",".") &gt; ('Äußere Genauigkeit'!$C$18+$AE$3)),"Fehlermeldung 1",_xlfn.NUMBERVALUE(Messdaten!C21,",","."))))</f>
        <v xml:space="preserve"> </v>
      </c>
      <c r="D20" s="69" t="str">
        <f>IF(ISBLANK(Messdaten!D21)," ",IF(_xlfn.NUMBERVALUE(Messdaten!D21,",",".")&gt;MAX('Äußere Genauigkeit'!$D$18:$D$22)+1000,IF(OR(_xlfn.NUMBERVALUE(Messdaten!D21,",",".")/1000 &lt; ('Äußere Genauigkeit'!$D$18-$AE$3),_xlfn.NUMBERVALUE(Messdaten!D21,",",".")/1000 &gt; ('Äußere Genauigkeit'!$D$18+$AE$3)),"Fehlermeldung 1",_xlfn.NUMBERVALUE(Messdaten!D21,",",".")/1000),IF(OR(_xlfn.NUMBERVALUE(Messdaten!D21,",",".") &lt; ('Äußere Genauigkeit'!$D$18-$AE$3),_xlfn.NUMBERVALUE(Messdaten!D21,",",".") &gt; ('Äußere Genauigkeit'!$D$18+$AE$3)),"Fehlermeldung 1",_xlfn.NUMBERVALUE(Messdaten!D21,",","."))))</f>
        <v xml:space="preserve"> </v>
      </c>
      <c r="E20" s="69" t="str">
        <f>IF(ISBLANK(Messdaten!E21)," ",IF(_xlfn.NUMBERVALUE(Messdaten!E21,",",".")&gt;MAX('Äußere Genauigkeit'!$E$18:$E$22)+1000,IF(OR(_xlfn.NUMBERVALUE(Messdaten!E21,",",".")/1000 &lt; ('Äußere Genauigkeit'!$E$18-$AE$3),_xlfn.NUMBERVALUE(Messdaten!E21,",",".")/1000 &gt; ('Äußere Genauigkeit'!$E$18+$AE$3)),"Fehlermeldung 1",_xlfn.NUMBERVALUE(Messdaten!E21,",",".")/1000),IF(OR(_xlfn.NUMBERVALUE(Messdaten!E21,",",".") &lt; ('Äußere Genauigkeit'!$E$18-$AE$3),_xlfn.NUMBERVALUE(Messdaten!E21,",",".") &gt; ('Äußere Genauigkeit'!$E$18+$AE$3)),"Fehlermeldung 1",_xlfn.NUMBERVALUE(Messdaten!E21,",","."))))</f>
        <v xml:space="preserve"> </v>
      </c>
      <c r="F20" s="108" t="s">
        <v>3</v>
      </c>
      <c r="G20" s="109"/>
      <c r="H20" s="70" t="str">
        <f>IF(C39="","",SQRT(((C21-C39)^2+(C22-C39)^2+(C23-C39)^2)/2))</f>
        <v/>
      </c>
      <c r="I20" s="70" t="str">
        <f>IF(D39="","",SQRT(((D21-D39)^2+(D22-D39)^2+(D23-D39)^2)/2))</f>
        <v/>
      </c>
      <c r="J20" s="70" t="str">
        <f>IF(AND(ISNUMBER(H20),ISNUMBER(I20)),SQRT(H20*H20+I20*I20),"")</f>
        <v/>
      </c>
      <c r="K20" s="70" t="str">
        <f>IF(E39="","",SQRT(((E21-E39)^2+(E22-E39)^2+(E23-E39)^2)/2))</f>
        <v/>
      </c>
    </row>
    <row r="21" spans="1:17" ht="16.5" thickBot="1" x14ac:dyDescent="0.25">
      <c r="A21" s="100" t="s">
        <v>3</v>
      </c>
      <c r="B21" s="68" t="s">
        <v>11</v>
      </c>
      <c r="C21" s="69" t="str">
        <f>IF(ISBLANK(Messdaten!C22)," ",IF(_xlfn.NUMBERVALUE(Messdaten!C22,",",".")&gt;MAX('Äußere Genauigkeit'!$C$18:$C$22)+1000,IF(OR(_xlfn.NUMBERVALUE(Messdaten!C22,",",".")/1000 &lt; ('Äußere Genauigkeit'!$C$19-$AE$3),_xlfn.NUMBERVALUE(Messdaten!C22,",",".")/1000 &gt; ('Äußere Genauigkeit'!$C$19+$AE$3)),"Fehlermeldung 1",_xlfn.NUMBERVALUE(Messdaten!C22,",",".")/1000),IF(OR(_xlfn.NUMBERVALUE(Messdaten!C22,",",".") &lt; ('Äußere Genauigkeit'!$C$19-$AE$3),_xlfn.NUMBERVALUE(Messdaten!C22,",",".") &gt; ('Äußere Genauigkeit'!$C$19+$AE$3)),"Fehlermeldung 1",_xlfn.NUMBERVALUE(Messdaten!C22,",","."))))</f>
        <v xml:space="preserve"> </v>
      </c>
      <c r="D21" s="69" t="str">
        <f>IF(ISBLANK(Messdaten!D22)," ",IF(_xlfn.NUMBERVALUE(Messdaten!D22,",",".")&gt;MAX('Äußere Genauigkeit'!$D$18:$CD$22)+1000,IF(OR(_xlfn.NUMBERVALUE(Messdaten!D22,",",".")/1000 &lt; ('Äußere Genauigkeit'!$D$19-$AE$3),_xlfn.NUMBERVALUE(Messdaten!D22,",",".")/1000 &gt; ('Äußere Genauigkeit'!$D$19+$AE$3)),"Fehlermeldung 1",_xlfn.NUMBERVALUE(Messdaten!D22,",",".")/1000),IF(OR(_xlfn.NUMBERVALUE(Messdaten!D22,",",".") &lt; ('Äußere Genauigkeit'!$D$19-$AE$3),_xlfn.NUMBERVALUE(Messdaten!D22,",",".") &gt; ('Äußere Genauigkeit'!$D$19+$AE$3)),"Fehlermeldung 1",_xlfn.NUMBERVALUE(Messdaten!D22,",","."))))</f>
        <v xml:space="preserve"> </v>
      </c>
      <c r="E21" s="69" t="str">
        <f>IF(ISBLANK(Messdaten!E22)," ",IF(_xlfn.NUMBERVALUE(Messdaten!E22,",",".")&gt;MAX('Äußere Genauigkeit'!$E$18:$E$22)+1000,IF(OR(_xlfn.NUMBERVALUE(Messdaten!E22,",",".")/1000 &lt; ('Äußere Genauigkeit'!$E$19-$AE$3),_xlfn.NUMBERVALUE(Messdaten!E22,",",".")/1000 &gt; ('Äußere Genauigkeit'!$E$19+$AE$3)),"Fehlermeldung 1",_xlfn.NUMBERVALUE(Messdaten!E22,",",".")/1000),IF(OR(_xlfn.NUMBERVALUE(Messdaten!E22,",",".") &lt; ('Äußere Genauigkeit'!$E$19-$AE$3),_xlfn.NUMBERVALUE(Messdaten!E22,",",".") &gt; ('Äußere Genauigkeit'!$E$19+$AE$3)),"Fehlermeldung 1",_xlfn.NUMBERVALUE(Messdaten!E22,",","."))))</f>
        <v xml:space="preserve"> </v>
      </c>
      <c r="F21" s="106" t="s">
        <v>22</v>
      </c>
      <c r="G21" s="107"/>
      <c r="H21" s="55" t="str">
        <f>IF(H20="","", IF(H20&lt;$AE$1,"OK","Fehlermeldung 2"))</f>
        <v/>
      </c>
      <c r="I21" s="55" t="str">
        <f>IF(I20="","", IF(I20&lt;$AE$1,"OK","Fehlermeldung 2"))</f>
        <v/>
      </c>
      <c r="J21" s="55" t="str">
        <f>IF(ISNUMBER(J20), IF(J20&lt;$AE$1,"OK","Fehlermeldung 2"),"")</f>
        <v/>
      </c>
      <c r="K21" s="55" t="str">
        <f>IF(ISNUMBER(K20), IF(K20&gt;=$AE$2,"Fehlermeldung 2","OK"),"")</f>
        <v/>
      </c>
    </row>
    <row r="22" spans="1:17" ht="16.5" thickBot="1" x14ac:dyDescent="0.25">
      <c r="A22" s="101"/>
      <c r="B22" s="71" t="s">
        <v>12</v>
      </c>
      <c r="C22" s="69" t="str">
        <f>IF(ISBLANK(Messdaten!C23)," ",IF(_xlfn.NUMBERVALUE(Messdaten!C23,",",".")&gt;MAX('Äußere Genauigkeit'!$C$18:$C$22)+1000,IF(OR(_xlfn.NUMBERVALUE(Messdaten!C23,",",".")/1000 &lt; ('Äußere Genauigkeit'!$C$19-$AE$3),_xlfn.NUMBERVALUE(Messdaten!C23,",",".")/1000 &gt; ('Äußere Genauigkeit'!$C$19+$AE$3)),"Fehlermeldung 1",_xlfn.NUMBERVALUE(Messdaten!C23,",",".")/1000),IF(OR(_xlfn.NUMBERVALUE(Messdaten!C23,",",".") &lt; ('Äußere Genauigkeit'!$C$19-$AE$3),_xlfn.NUMBERVALUE(Messdaten!C23,",",".") &gt; ('Äußere Genauigkeit'!$C$19+$AE$3)),"Fehlermeldung 1",_xlfn.NUMBERVALUE(Messdaten!C23,",","."))))</f>
        <v xml:space="preserve"> </v>
      </c>
      <c r="D22" s="69" t="str">
        <f>IF(ISBLANK(Messdaten!D23)," ",IF(_xlfn.NUMBERVALUE(Messdaten!D23,",",".")&gt;MAX('Äußere Genauigkeit'!$D$18:$CD$22)+1000,IF(OR(_xlfn.NUMBERVALUE(Messdaten!D23,",",".")/1000 &lt; ('Äußere Genauigkeit'!$D$19-$AE$3),_xlfn.NUMBERVALUE(Messdaten!D23,",",".")/1000 &gt; ('Äußere Genauigkeit'!$D$19+$AE$3)),"Fehlermeldung 1",_xlfn.NUMBERVALUE(Messdaten!D23,",",".")/1000),IF(OR(_xlfn.NUMBERVALUE(Messdaten!D23,",",".") &lt; ('Äußere Genauigkeit'!$D$19-$AE$3),_xlfn.NUMBERVALUE(Messdaten!D23,",",".") &gt; ('Äußere Genauigkeit'!$D$19+$AE$3)),"Fehlermeldung 1",_xlfn.NUMBERVALUE(Messdaten!D23,",","."))))</f>
        <v xml:space="preserve"> </v>
      </c>
      <c r="E22" s="69" t="str">
        <f>IF(ISBLANK(Messdaten!E23)," ",IF(_xlfn.NUMBERVALUE(Messdaten!E23,",",".")&gt;MAX('Äußere Genauigkeit'!$E$18:$E$22)+1000,IF(OR(_xlfn.NUMBERVALUE(Messdaten!E23,",",".")/1000 &lt; ('Äußere Genauigkeit'!$E$19-$AE$3),_xlfn.NUMBERVALUE(Messdaten!E23,",",".")/1000 &gt; ('Äußere Genauigkeit'!$E$19+$AE$3)),"Fehlermeldung 1",_xlfn.NUMBERVALUE(Messdaten!E23,",",".")/1000),IF(OR(_xlfn.NUMBERVALUE(Messdaten!E23,",",".") &lt; ('Äußere Genauigkeit'!$E$19-$AE$3),_xlfn.NUMBERVALUE(Messdaten!E23,",",".") &gt; ('Äußere Genauigkeit'!$E$19+$AE$3)),"Fehlermeldung 1",_xlfn.NUMBERVALUE(Messdaten!E23,",","."))))</f>
        <v xml:space="preserve"> </v>
      </c>
      <c r="F22" s="108" t="s">
        <v>4</v>
      </c>
      <c r="G22" s="109"/>
      <c r="H22" s="70" t="str">
        <f>IF(C40="","",SQRT(((C24-C40)^2+(C25-C40)^2+(C26-C40)^2)/2))</f>
        <v/>
      </c>
      <c r="I22" s="70" t="str">
        <f>IF(D40="","",SQRT(((D24-D40)^2+(D25-D40)^2+(D26-D40)^2)/2))</f>
        <v/>
      </c>
      <c r="J22" s="70" t="str">
        <f>IF(AND(ISNUMBER(H22),ISNUMBER(I22)),SQRT(H22*H22+I22*I22),"")</f>
        <v/>
      </c>
      <c r="K22" s="70" t="str">
        <f>IF(E40="","",SQRT(((E24-E40)^2+(E25-E40)^2+(E26-E40)^2)/2))</f>
        <v/>
      </c>
    </row>
    <row r="23" spans="1:17" ht="16.5" thickBot="1" x14ac:dyDescent="0.25">
      <c r="A23" s="102"/>
      <c r="B23" s="72" t="s">
        <v>13</v>
      </c>
      <c r="C23" s="69" t="str">
        <f>IF(ISBLANK(Messdaten!C24)," ",IF(_xlfn.NUMBERVALUE(Messdaten!C24,",",".")&gt;MAX('Äußere Genauigkeit'!$C$18:$C$22)+1000,IF(OR(_xlfn.NUMBERVALUE(Messdaten!C24,",",".")/1000 &lt; ('Äußere Genauigkeit'!$C$19-$AE$3),_xlfn.NUMBERVALUE(Messdaten!C24,",",".")/1000 &gt; ('Äußere Genauigkeit'!$C$19+$AE$3)),"Fehlermeldung 1",_xlfn.NUMBERVALUE(Messdaten!C24,",",".")/1000),IF(OR(_xlfn.NUMBERVALUE(Messdaten!C24,",",".") &lt; ('Äußere Genauigkeit'!$C$19-$AE$3),_xlfn.NUMBERVALUE(Messdaten!C24,",",".") &gt; ('Äußere Genauigkeit'!$C$19+$AE$3)),"Fehlermeldung 1",_xlfn.NUMBERVALUE(Messdaten!C24,",","."))))</f>
        <v xml:space="preserve"> </v>
      </c>
      <c r="D23" s="69" t="str">
        <f>IF(ISBLANK(Messdaten!D24)," ",IF(_xlfn.NUMBERVALUE(Messdaten!D24,",",".")&gt;MAX('Äußere Genauigkeit'!$D$18:$CD$22)+1000,IF(OR(_xlfn.NUMBERVALUE(Messdaten!D24,",",".")/1000 &lt; ('Äußere Genauigkeit'!$D$19-$AE$3),_xlfn.NUMBERVALUE(Messdaten!D24,",",".")/1000 &gt; ('Äußere Genauigkeit'!$D$19+$AE$3)),"Fehlermeldung 1",_xlfn.NUMBERVALUE(Messdaten!D24,",",".")/1000),IF(OR(_xlfn.NUMBERVALUE(Messdaten!D24,",",".") &lt; ('Äußere Genauigkeit'!$D$19-$AE$3),_xlfn.NUMBERVALUE(Messdaten!D24,",",".") &gt; ('Äußere Genauigkeit'!$D$19+$AE$3)),"Fehlermeldung 1",_xlfn.NUMBERVALUE(Messdaten!D24,",","."))))</f>
        <v xml:space="preserve"> </v>
      </c>
      <c r="E23" s="69" t="str">
        <f>IF(ISBLANK(Messdaten!E24)," ",IF(_xlfn.NUMBERVALUE(Messdaten!E24,",",".")&gt;MAX('Äußere Genauigkeit'!$E$18:$E$22)+1000,IF(OR(_xlfn.NUMBERVALUE(Messdaten!E24,",",".")/1000 &lt; ('Äußere Genauigkeit'!$E$19-$AE$3),_xlfn.NUMBERVALUE(Messdaten!E24,",",".")/1000 &gt; ('Äußere Genauigkeit'!$E$19+$AE$3)),"Fehlermeldung 1",_xlfn.NUMBERVALUE(Messdaten!E24,",",".")/1000),IF(OR(_xlfn.NUMBERVALUE(Messdaten!E24,",",".") &lt; ('Äußere Genauigkeit'!$E$19-$AE$3),_xlfn.NUMBERVALUE(Messdaten!E24,",",".") &gt; ('Äußere Genauigkeit'!$E$19+$AE$3)),"Fehlermeldung 1",_xlfn.NUMBERVALUE(Messdaten!E24,",","."))))</f>
        <v xml:space="preserve"> </v>
      </c>
      <c r="F23" s="106" t="s">
        <v>22</v>
      </c>
      <c r="G23" s="107"/>
      <c r="H23" s="55" t="str">
        <f>IF(H22="","", IF(H22&lt;$AE$1,"OK","Fehlermeldung 2"))</f>
        <v/>
      </c>
      <c r="I23" s="55" t="str">
        <f>IF(I22="","", IF(I22&lt;$AE$1,"OK","Fehlermeldung 2"))</f>
        <v/>
      </c>
      <c r="J23" s="55" t="str">
        <f>IF(ISNUMBER(J22), IF(J22&lt;$AE$1,"OK","Fehlermeldung 2"),"")</f>
        <v/>
      </c>
      <c r="K23" s="55" t="str">
        <f>IF(ISNUMBER(K22), IF(K22&gt;=$AE$2,"Fehlermeldung 2","OK"),"")</f>
        <v/>
      </c>
      <c r="N23" s="61"/>
      <c r="O23" s="61"/>
      <c r="P23" s="61"/>
      <c r="Q23" s="61"/>
    </row>
    <row r="24" spans="1:17" ht="16.5" thickBot="1" x14ac:dyDescent="0.25">
      <c r="A24" s="100" t="s">
        <v>4</v>
      </c>
      <c r="B24" s="68" t="s">
        <v>11</v>
      </c>
      <c r="C24" s="69" t="str">
        <f>IF(ISBLANK(Messdaten!C25)," ",IF(_xlfn.NUMBERVALUE(Messdaten!C25,",",".")&gt;MAX('Äußere Genauigkeit'!$C$18:$C$22)+1000,IF(OR(_xlfn.NUMBERVALUE(Messdaten!C25,",",".")/1000 &lt; ('Äußere Genauigkeit'!$C$20-$AE$3),_xlfn.NUMBERVALUE(Messdaten!C25,",",".")/1000 &gt; ('Äußere Genauigkeit'!$C$20+$AE$3)),"Fehlermeldung 1",_xlfn.NUMBERVALUE(Messdaten!C25,",",".")/1000),IF(OR(_xlfn.NUMBERVALUE(Messdaten!C25,",",".") &lt; ('Äußere Genauigkeit'!$C$20-$AE$3),_xlfn.NUMBERVALUE(Messdaten!C25,",",".") &gt; ('Äußere Genauigkeit'!$C$20+$AE$3)),"Fehlermeldung 1",_xlfn.NUMBERVALUE(Messdaten!C25,",","."))))</f>
        <v xml:space="preserve"> </v>
      </c>
      <c r="D24" s="69" t="str">
        <f>IF(ISBLANK(Messdaten!D25)," ",IF(_xlfn.NUMBERVALUE(Messdaten!D25,",",".")&gt;MAX('Äußere Genauigkeit'!$D$18:$D$22)+1000,IF(OR(_xlfn.NUMBERVALUE(Messdaten!D25,",",".")/1000 &lt; ('Äußere Genauigkeit'!$D$20-$AE$3),_xlfn.NUMBERVALUE(Messdaten!D25,",",".")/1000 &gt; ('Äußere Genauigkeit'!$D$20+$AE$3)),"Fehlermeldung 1",_xlfn.NUMBERVALUE(Messdaten!D25,",",".")/1000),IF(OR(_xlfn.NUMBERVALUE(Messdaten!D25,",",".") &lt; ('Äußere Genauigkeit'!$D$20-$AE$3),_xlfn.NUMBERVALUE(Messdaten!D25,",",".") &gt; ('Äußere Genauigkeit'!$D$20+$AE$3)),"Fehlermeldung 1",_xlfn.NUMBERVALUE(Messdaten!D25,",","."))))</f>
        <v xml:space="preserve"> </v>
      </c>
      <c r="E24" s="69" t="str">
        <f>IF(ISBLANK(Messdaten!E25)," ",IF(_xlfn.NUMBERVALUE(Messdaten!E25,",",".")&gt;MAX('Äußere Genauigkeit'!$E$18:$E$22)+1000,IF(OR(_xlfn.NUMBERVALUE(Messdaten!E25,",",".")/1000 &lt; ('Äußere Genauigkeit'!$E$20-$AE$3),_xlfn.NUMBERVALUE(Messdaten!E25,",",".")/1000 &gt; ('Äußere Genauigkeit'!$E$20+$AE$3)),"Fehlermeldung 1",_xlfn.NUMBERVALUE(Messdaten!E25,",",".")/1000),IF(OR(_xlfn.NUMBERVALUE(Messdaten!E25,",",".") &lt; ('Äußere Genauigkeit'!$E$20-$AE$3),_xlfn.NUMBERVALUE(Messdaten!E25,",",".") &gt; ('Äußere Genauigkeit'!$E$20+$AE$3)),"Fehlermeldung 1",_xlfn.NUMBERVALUE(Messdaten!E25,",","."))))</f>
        <v xml:space="preserve"> </v>
      </c>
      <c r="F24" s="108" t="s">
        <v>14</v>
      </c>
      <c r="G24" s="109"/>
      <c r="H24" s="70" t="str">
        <f>IF(C41="","",SQRT(((C27-C41)^2+(C28-C41)^2+(C29-C41)^2)/2))</f>
        <v/>
      </c>
      <c r="I24" s="70" t="str">
        <f>IF(D41="","",SQRT(((D27-D41)^2+(D28-D41)^2+(D29-D41)^2)/2))</f>
        <v/>
      </c>
      <c r="J24" s="70" t="str">
        <f>IF(AND(ISNUMBER(H24),ISNUMBER(I24)),SQRT(H24*H24+I24*I24),"")</f>
        <v/>
      </c>
      <c r="K24" s="70" t="str">
        <f>IF(E41="","",SQRT(((E27-E41)^2+(E28-E41)^2+(E29-E41)^2)/2))</f>
        <v/>
      </c>
      <c r="N24" s="61"/>
      <c r="O24" s="61"/>
      <c r="P24" s="73"/>
      <c r="Q24" s="61"/>
    </row>
    <row r="25" spans="1:17" ht="16.5" thickBot="1" x14ac:dyDescent="0.25">
      <c r="A25" s="101"/>
      <c r="B25" s="71" t="s">
        <v>12</v>
      </c>
      <c r="C25" s="69" t="str">
        <f>IF(ISBLANK(Messdaten!C26)," ",IF(_xlfn.NUMBERVALUE(Messdaten!C26,",",".")&gt;MAX('Äußere Genauigkeit'!$C$18:$C$22)+1000,IF(OR(_xlfn.NUMBERVALUE(Messdaten!C26,",",".")/1000 &lt; ('Äußere Genauigkeit'!$C$20-$AE$3),_xlfn.NUMBERVALUE(Messdaten!C26,",",".")/1000 &gt; ('Äußere Genauigkeit'!$C$20+$AE$3)),"Fehlermeldung 1",_xlfn.NUMBERVALUE(Messdaten!C26,",",".")/1000),IF(OR(_xlfn.NUMBERVALUE(Messdaten!C26,",",".") &lt; ('Äußere Genauigkeit'!$C$20-$AE$3),_xlfn.NUMBERVALUE(Messdaten!C26,",",".") &gt; ('Äußere Genauigkeit'!$C$20+$AE$3)),"Fehlermeldung 1",_xlfn.NUMBERVALUE(Messdaten!C26,",","."))))</f>
        <v xml:space="preserve"> </v>
      </c>
      <c r="D25" s="69" t="str">
        <f>IF(ISBLANK(Messdaten!D26)," ",IF(_xlfn.NUMBERVALUE(Messdaten!D26,",",".")&gt;MAX('Äußere Genauigkeit'!$D$18:$D$22)+1000,IF(OR(_xlfn.NUMBERVALUE(Messdaten!D26,",",".")/1000 &lt; ('Äußere Genauigkeit'!$D$20-$AE$3),_xlfn.NUMBERVALUE(Messdaten!D26,",",".")/1000 &gt; ('Äußere Genauigkeit'!$D$20+$AE$3)),"Fehlermeldung 1",_xlfn.NUMBERVALUE(Messdaten!D26,",",".")/1000),IF(OR(_xlfn.NUMBERVALUE(Messdaten!D26,",",".") &lt; ('Äußere Genauigkeit'!$D$20-$AE$3),_xlfn.NUMBERVALUE(Messdaten!D26,",",".") &gt; ('Äußere Genauigkeit'!$D$20+$AE$3)),"Fehlermeldung 1",_xlfn.NUMBERVALUE(Messdaten!D26,",","."))))</f>
        <v xml:space="preserve"> </v>
      </c>
      <c r="E25" s="69" t="str">
        <f>IF(ISBLANK(Messdaten!E26)," ",IF(_xlfn.NUMBERVALUE(Messdaten!E26,",",".")&gt;MAX('Äußere Genauigkeit'!$E$18:$E$22)+1000,IF(OR(_xlfn.NUMBERVALUE(Messdaten!E26,",",".")/1000 &lt; ('Äußere Genauigkeit'!$E$20-$AE$3),_xlfn.NUMBERVALUE(Messdaten!E26,",",".")/1000 &gt; ('Äußere Genauigkeit'!$E$20+$AE$3)),"Fehlermeldung 1",_xlfn.NUMBERVALUE(Messdaten!E26,",",".")/1000),IF(OR(_xlfn.NUMBERVALUE(Messdaten!E26,",",".") &lt; ('Äußere Genauigkeit'!$E$20-$AE$3),_xlfn.NUMBERVALUE(Messdaten!E26,",",".") &gt; ('Äußere Genauigkeit'!$E$20+$AE$3)),"Fehlermeldung 1",_xlfn.NUMBERVALUE(Messdaten!E26,",","."))))</f>
        <v xml:space="preserve"> </v>
      </c>
      <c r="F25" s="106" t="s">
        <v>22</v>
      </c>
      <c r="G25" s="107"/>
      <c r="H25" s="55" t="str">
        <f>IF(H24="","", IF(H24&lt;$AE$1,"OK","Fehlermeldung 2"))</f>
        <v/>
      </c>
      <c r="I25" s="55" t="str">
        <f>IF(I24="","", IF(I24&lt;$AE$1,"OK","Fehlermeldung 2"))</f>
        <v/>
      </c>
      <c r="J25" s="55" t="str">
        <f>IF(ISNUMBER(J24), IF(J24&lt;$AE$1,"OK","Fehlermeldung 2"),"")</f>
        <v/>
      </c>
      <c r="K25" s="55" t="str">
        <f>IF(ISNUMBER(K24), IF(K24&gt;=$AE$2,"Fehlermeldung 2","OK"),"")</f>
        <v/>
      </c>
      <c r="N25" s="61"/>
      <c r="O25" s="61"/>
      <c r="P25" s="61"/>
      <c r="Q25" s="61"/>
    </row>
    <row r="26" spans="1:17" ht="16.5" thickBot="1" x14ac:dyDescent="0.25">
      <c r="A26" s="102"/>
      <c r="B26" s="72" t="s">
        <v>13</v>
      </c>
      <c r="C26" s="69" t="str">
        <f>IF(ISBLANK(Messdaten!C27)," ",IF(_xlfn.NUMBERVALUE(Messdaten!C27,",",".")&gt;MAX('Äußere Genauigkeit'!$C$18:$C$22)+1000,IF(OR(_xlfn.NUMBERVALUE(Messdaten!C27,",",".")/1000 &lt; ('Äußere Genauigkeit'!$C$20-$AE$3),_xlfn.NUMBERVALUE(Messdaten!C27,",",".")/1000 &gt; ('Äußere Genauigkeit'!$C$20+$AE$3)),"Fehlermeldung 1",_xlfn.NUMBERVALUE(Messdaten!C27,",",".")/1000),IF(OR(_xlfn.NUMBERVALUE(Messdaten!C27,",",".") &lt; ('Äußere Genauigkeit'!$C$20-$AE$3),_xlfn.NUMBERVALUE(Messdaten!C27,",",".") &gt; ('Äußere Genauigkeit'!$C$20+$AE$3)),"Fehlermeldung 1",_xlfn.NUMBERVALUE(Messdaten!C27,",","."))))</f>
        <v xml:space="preserve"> </v>
      </c>
      <c r="D26" s="69" t="str">
        <f>IF(ISBLANK(Messdaten!D27)," ",IF(_xlfn.NUMBERVALUE(Messdaten!D27,",",".")&gt;MAX('Äußere Genauigkeit'!$D$18:$D$22)+1000,IF(OR(_xlfn.NUMBERVALUE(Messdaten!D27,",",".")/1000 &lt; ('Äußere Genauigkeit'!$D$20-$AE$3),_xlfn.NUMBERVALUE(Messdaten!D27,",",".")/1000 &gt; ('Äußere Genauigkeit'!$D$20+$AE$3)),"Fehlermeldung 1",_xlfn.NUMBERVALUE(Messdaten!D27,",",".")/1000),IF(OR(_xlfn.NUMBERVALUE(Messdaten!D27,",",".") &lt; ('Äußere Genauigkeit'!$D$20-$AE$3),_xlfn.NUMBERVALUE(Messdaten!D27,",",".") &gt; ('Äußere Genauigkeit'!$D$20+$AE$3)),"Fehlermeldung 1",_xlfn.NUMBERVALUE(Messdaten!D27,",","."))))</f>
        <v xml:space="preserve"> </v>
      </c>
      <c r="E26" s="69" t="str">
        <f>IF(ISBLANK(Messdaten!E27)," ",IF(_xlfn.NUMBERVALUE(Messdaten!E27,",",".")&gt;MAX('Äußere Genauigkeit'!$E$18:$E$22)+1000,IF(OR(_xlfn.NUMBERVALUE(Messdaten!E27,",",".")/1000 &lt; ('Äußere Genauigkeit'!$E$20-$AE$3),_xlfn.NUMBERVALUE(Messdaten!E27,",",".")/1000 &gt; ('Äußere Genauigkeit'!$E$20+$AE$3)),"Fehlermeldung 1",_xlfn.NUMBERVALUE(Messdaten!E27,",",".")/1000),IF(OR(_xlfn.NUMBERVALUE(Messdaten!E27,",",".") &lt; ('Äußere Genauigkeit'!$E$20-$AE$3),_xlfn.NUMBERVALUE(Messdaten!E27,",",".") &gt; ('Äußere Genauigkeit'!$E$20+$AE$3)),"Fehlermeldung 1",_xlfn.NUMBERVALUE(Messdaten!E27,",","."))))</f>
        <v xml:space="preserve"> </v>
      </c>
      <c r="F26" s="108" t="s">
        <v>15</v>
      </c>
      <c r="G26" s="109"/>
      <c r="H26" s="70" t="str">
        <f>IF(C42="","",SQRT(((C30-C42)^2+(C31-C42)^2+(C32-C42)^2)/2))</f>
        <v/>
      </c>
      <c r="I26" s="70" t="str">
        <f>IF(D42="","",SQRT(((D30-D42)^2+(D31-D42)^2+(D32-D42)^2)/2))</f>
        <v/>
      </c>
      <c r="J26" s="74" t="str">
        <f>IF(AND(ISNUMBER(H26),ISNUMBER(I26)),SQRT(H26*H26+I26*I26),"")</f>
        <v/>
      </c>
      <c r="K26" s="70" t="str">
        <f>IF(E42="","",SQRT(((E30-E42)^2+(E31-E42)^2+(E32-E42)^2)/2))</f>
        <v/>
      </c>
      <c r="N26" s="61"/>
      <c r="O26" s="61"/>
      <c r="P26" s="61"/>
      <c r="Q26" s="61"/>
    </row>
    <row r="27" spans="1:17" ht="16.5" thickBot="1" x14ac:dyDescent="0.25">
      <c r="A27" s="100" t="s">
        <v>14</v>
      </c>
      <c r="B27" s="68" t="s">
        <v>11</v>
      </c>
      <c r="C27" s="69" t="str">
        <f>IF(ISBLANK(Messdaten!C28)," ",IF(_xlfn.NUMBERVALUE(Messdaten!C28,",",".")&gt;MAX('Äußere Genauigkeit'!$C$18:$C$22)+1000,IF(OR(_xlfn.NUMBERVALUE(Messdaten!C28,",",".")/1000 &lt; ('Äußere Genauigkeit'!$C$21-$AE$3),_xlfn.NUMBERVALUE(Messdaten!C28,",",".")/1000 &gt; ('Äußere Genauigkeit'!$C$21+$AE$3)),"Fehlermeldung 1",_xlfn.NUMBERVALUE(Messdaten!C28,",",".")/1000),IF(OR(_xlfn.NUMBERVALUE(Messdaten!C28,",",".") &lt; ('Äußere Genauigkeit'!$C$21-$AE$3),_xlfn.NUMBERVALUE(Messdaten!C28,",",".") &gt; ('Äußere Genauigkeit'!$C$21+$AE$3)),"Fehlermeldung 1",_xlfn.NUMBERVALUE(Messdaten!C28,",","."))))</f>
        <v xml:space="preserve"> </v>
      </c>
      <c r="D27" s="69" t="str">
        <f>IF(ISBLANK(Messdaten!D28)," ",IF(_xlfn.NUMBERVALUE(Messdaten!D28,",",".")&gt;MAX('Äußere Genauigkeit'!$D$18:$D$22)+1000,IF(OR(_xlfn.NUMBERVALUE(Messdaten!D28,",",".")/1000 &lt; ('Äußere Genauigkeit'!$D$21-$AE$3),_xlfn.NUMBERVALUE(Messdaten!D28,",",".")/1000 &gt; ('Äußere Genauigkeit'!$D$21+$AE$3)),"Fehlermeldung 1",_xlfn.NUMBERVALUE(Messdaten!D28,",",".")/1000),IF(OR(_xlfn.NUMBERVALUE(Messdaten!D28,",",".") &lt; ('Äußere Genauigkeit'!$D$21-$AE$3),_xlfn.NUMBERVALUE(Messdaten!D28,",",".") &gt; ('Äußere Genauigkeit'!$D$21+$AE$3)),"Fehlermeldung 1",_xlfn.NUMBERVALUE(Messdaten!D28,",","."))))</f>
        <v xml:space="preserve"> </v>
      </c>
      <c r="E27" s="69" t="str">
        <f>IF(ISBLANK(Messdaten!E28)," ",IF(_xlfn.NUMBERVALUE(Messdaten!E28,",",".")&gt;MAX('Äußere Genauigkeit'!$E$18:$E$22)+1000,IF(OR(_xlfn.NUMBERVALUE(Messdaten!E28,",",".")/1000 &lt; ('Äußere Genauigkeit'!$E$21-$AE$3),_xlfn.NUMBERVALUE(Messdaten!E28,",",".")/1000 &gt; ('Äußere Genauigkeit'!$E$21+$AE$3)),"Fehlermeldung 1",_xlfn.NUMBERVALUE(Messdaten!E28,",",".")/1000),IF(OR(_xlfn.NUMBERVALUE(Messdaten!E28,",",".") &lt; ('Äußere Genauigkeit'!$E$21-$AE$3),_xlfn.NUMBERVALUE(Messdaten!E28,",",".") &gt; ('Äußere Genauigkeit'!$E$21+$AE$3)),"Fehlermeldung 1",_xlfn.NUMBERVALUE(Messdaten!E28,",","."))))</f>
        <v xml:space="preserve"> </v>
      </c>
      <c r="F27" s="106" t="s">
        <v>22</v>
      </c>
      <c r="G27" s="107"/>
      <c r="H27" s="55" t="str">
        <f>IF(H26="","", IF(H26&lt;$AE$1,"OK","Fehlermeldung 2"))</f>
        <v/>
      </c>
      <c r="I27" s="55" t="str">
        <f>IF(I26="","", IF(I26&lt;$AE$1,"OK","Fehlermeldung 2"))</f>
        <v/>
      </c>
      <c r="J27" s="55" t="str">
        <f>IF(ISNUMBER(J26), IF(J26&lt;$AE$1,"OK","Fehlermeldung 2"),"")</f>
        <v/>
      </c>
      <c r="K27" s="55" t="str">
        <f>IF(ISNUMBER(K26), IF(K26&gt;=$AE$2,"Fehlermeldung 2","OK"),"")</f>
        <v/>
      </c>
    </row>
    <row r="28" spans="1:17" ht="16.5" thickBot="1" x14ac:dyDescent="0.25">
      <c r="A28" s="101"/>
      <c r="B28" s="71" t="s">
        <v>12</v>
      </c>
      <c r="C28" s="69" t="str">
        <f>IF(ISBLANK(Messdaten!C29)," ",IF(_xlfn.NUMBERVALUE(Messdaten!C29,",",".")&gt;MAX('Äußere Genauigkeit'!$C$18:$C$22)+1000,IF(OR(_xlfn.NUMBERVALUE(Messdaten!C29,",",".")/1000 &lt; ('Äußere Genauigkeit'!$C$21-$AE$3),_xlfn.NUMBERVALUE(Messdaten!C29,",",".")/1000 &gt; ('Äußere Genauigkeit'!$C$21+$AE$3)),"Fehlermeldung 1",_xlfn.NUMBERVALUE(Messdaten!C29,",",".")/1000),IF(OR(_xlfn.NUMBERVALUE(Messdaten!C29,",",".") &lt; ('Äußere Genauigkeit'!$C$21-$AE$3),_xlfn.NUMBERVALUE(Messdaten!C29,",",".") &gt; ('Äußere Genauigkeit'!$C$21+$AE$3)),"Fehlermeldung 1",_xlfn.NUMBERVALUE(Messdaten!C29,",","."))))</f>
        <v xml:space="preserve"> </v>
      </c>
      <c r="D28" s="69" t="str">
        <f>IF(ISBLANK(Messdaten!D29)," ",IF(_xlfn.NUMBERVALUE(Messdaten!D29,",",".")&gt;MAX('Äußere Genauigkeit'!$D$18:$D$22)+1000,IF(OR(_xlfn.NUMBERVALUE(Messdaten!D29,",",".")/1000 &lt; ('Äußere Genauigkeit'!$D$21-$AE$3),_xlfn.NUMBERVALUE(Messdaten!D29,",",".")/1000 &gt; ('Äußere Genauigkeit'!$D$21+$AE$3)),"Fehlermeldung 1",_xlfn.NUMBERVALUE(Messdaten!D29,",",".")/1000),IF(OR(_xlfn.NUMBERVALUE(Messdaten!D29,",",".") &lt; ('Äußere Genauigkeit'!$D$21-$AE$3),_xlfn.NUMBERVALUE(Messdaten!D29,",",".") &gt; ('Äußere Genauigkeit'!$D$21+$AE$3)),"Fehlermeldung 1",_xlfn.NUMBERVALUE(Messdaten!D29,",","."))))</f>
        <v xml:space="preserve"> </v>
      </c>
      <c r="E28" s="69" t="str">
        <f>IF(ISBLANK(Messdaten!E29)," ",IF(_xlfn.NUMBERVALUE(Messdaten!E29,",",".")&gt;MAX('Äußere Genauigkeit'!$E$18:$E$22)+1000,IF(OR(_xlfn.NUMBERVALUE(Messdaten!E29,",",".")/1000 &lt; ('Äußere Genauigkeit'!$E$21-$AE$3),_xlfn.NUMBERVALUE(Messdaten!E29,",",".")/1000 &gt; ('Äußere Genauigkeit'!$E$21+$AE$3)),"Fehlermeldung 1",_xlfn.NUMBERVALUE(Messdaten!E29,",",".")/1000),IF(OR(_xlfn.NUMBERVALUE(Messdaten!E29,",",".") &lt; ('Äußere Genauigkeit'!$E$21-$AE$3),_xlfn.NUMBERVALUE(Messdaten!E29,",",".") &gt; ('Äußere Genauigkeit'!$E$21+$AE$3)),"Fehlermeldung 1",_xlfn.NUMBERVALUE(Messdaten!E29,",","."))))</f>
        <v xml:space="preserve"> </v>
      </c>
    </row>
    <row r="29" spans="1:17" ht="16.5" customHeight="1" thickBot="1" x14ac:dyDescent="0.25">
      <c r="A29" s="102"/>
      <c r="B29" s="72" t="s">
        <v>13</v>
      </c>
      <c r="C29" s="69" t="str">
        <f>IF(ISBLANK(Messdaten!C30)," ",IF(_xlfn.NUMBERVALUE(Messdaten!C30,",",".")&gt;MAX('Äußere Genauigkeit'!$C$18:$C$22)+1000,IF(OR(_xlfn.NUMBERVALUE(Messdaten!C30,",",".")/1000 &lt; ('Äußere Genauigkeit'!$C$21-$AE$3),_xlfn.NUMBERVALUE(Messdaten!C30,",",".")/1000 &gt; ('Äußere Genauigkeit'!$C$21+$AE$3)),"Fehlermeldung 1",_xlfn.NUMBERVALUE(Messdaten!C30,",",".")/1000),IF(OR(_xlfn.NUMBERVALUE(Messdaten!C30,",",".") &lt; ('Äußere Genauigkeit'!$C$21-$AE$3),_xlfn.NUMBERVALUE(Messdaten!C30,",",".") &gt; ('Äußere Genauigkeit'!$C$21+$AE$3)),"Fehlermeldung 1",_xlfn.NUMBERVALUE(Messdaten!C30,",","."))))</f>
        <v xml:space="preserve"> </v>
      </c>
      <c r="D29" s="69" t="str">
        <f>IF(ISBLANK(Messdaten!D30)," ",IF(_xlfn.NUMBERVALUE(Messdaten!D30,",",".")&gt;MAX('Äußere Genauigkeit'!$D$18:$D$22)+1000,IF(OR(_xlfn.NUMBERVALUE(Messdaten!D30,",",".")/1000 &lt; ('Äußere Genauigkeit'!$D$21-$AE$3),_xlfn.NUMBERVALUE(Messdaten!D30,",",".")/1000 &gt; ('Äußere Genauigkeit'!$D$21+$AE$3)),"Fehlermeldung 1",_xlfn.NUMBERVALUE(Messdaten!D30,",",".")/1000),IF(OR(_xlfn.NUMBERVALUE(Messdaten!D30,",",".") &lt; ('Äußere Genauigkeit'!$D$21-$AE$3),_xlfn.NUMBERVALUE(Messdaten!D30,",",".") &gt; ('Äußere Genauigkeit'!$D$21+$AE$3)),"Fehlermeldung 1",_xlfn.NUMBERVALUE(Messdaten!D30,",","."))))</f>
        <v xml:space="preserve"> </v>
      </c>
      <c r="E29" s="69" t="str">
        <f>IF(ISBLANK(Messdaten!E30)," ",IF(_xlfn.NUMBERVALUE(Messdaten!E30,",",".")&gt;MAX('Äußere Genauigkeit'!$E$18:$E$22)+1000,IF(OR(_xlfn.NUMBERVALUE(Messdaten!E30,",",".")/1000 &lt; ('Äußere Genauigkeit'!$E$21-$AE$3),_xlfn.NUMBERVALUE(Messdaten!E30,",",".")/1000 &gt; ('Äußere Genauigkeit'!$E$21+$AE$3)),"Fehlermeldung 1",_xlfn.NUMBERVALUE(Messdaten!E30,",",".")/1000),IF(OR(_xlfn.NUMBERVALUE(Messdaten!E30,",",".") &lt; ('Äußere Genauigkeit'!$E$21-$AE$3),_xlfn.NUMBERVALUE(Messdaten!E30,",",".") &gt; ('Äußere Genauigkeit'!$E$21+$AE$3)),"Fehlermeldung 1",_xlfn.NUMBERVALUE(Messdaten!E30,",","."))))</f>
        <v xml:space="preserve"> </v>
      </c>
      <c r="F29" s="110" t="str">
        <f>CONCATENATE("Fehlermeldung 1: Abweichung der Messdaten vom Sollwert um ",TEXT($AE$3,"0,0")," m; Prüfung der Daten erforderlich.")</f>
        <v>Fehlermeldung 1: Abweichung der Messdaten vom Sollwert um 0,5 m; Prüfung der Daten erforderlich.</v>
      </c>
      <c r="G29" s="110"/>
      <c r="H29" s="110"/>
      <c r="I29" s="110"/>
      <c r="J29" s="110"/>
      <c r="K29" s="110"/>
      <c r="L29" s="75"/>
      <c r="M29" s="75"/>
      <c r="N29" s="75"/>
    </row>
    <row r="30" spans="1:17" ht="16.5" customHeight="1" thickBot="1" x14ac:dyDescent="0.25">
      <c r="A30" s="100" t="s">
        <v>15</v>
      </c>
      <c r="B30" s="68" t="s">
        <v>11</v>
      </c>
      <c r="C30" s="69" t="str">
        <f>IF(ISBLANK(Messdaten!C31)," ",IF(_xlfn.NUMBERVALUE(Messdaten!C31,",",".")&gt;MAX('Äußere Genauigkeit'!$C$18:$C$22)+1000,IF(OR(_xlfn.NUMBERVALUE(Messdaten!C31,",",".")/1000 &lt; ('Äußere Genauigkeit'!$C$22-$AE$3),_xlfn.NUMBERVALUE(Messdaten!C31,",",".")/1000 &gt; ('Äußere Genauigkeit'!$C$22+$AE$3)),"Fehlermeldung 1",_xlfn.NUMBERVALUE(Messdaten!C31,",",".")/1000),IF(OR(_xlfn.NUMBERVALUE(Messdaten!C31,",",".") &lt; ('Äußere Genauigkeit'!$C$22-$AE$3),_xlfn.NUMBERVALUE(Messdaten!C31,",",".") &gt; ('Äußere Genauigkeit'!$C$22+$AE$3)),"Fehlermeldung 1",_xlfn.NUMBERVALUE(Messdaten!C31,",","."))))</f>
        <v xml:space="preserve"> </v>
      </c>
      <c r="D30" s="69" t="str">
        <f>IF(ISBLANK(Messdaten!D31)," ",IF(_xlfn.NUMBERVALUE(Messdaten!D31,",",".")&gt;MAX('Äußere Genauigkeit'!$D$18:$D$22)+1000,IF(OR(_xlfn.NUMBERVALUE(Messdaten!D31,",",".")/1000 &lt; ('Äußere Genauigkeit'!$D$22-$AE$3),_xlfn.NUMBERVALUE(Messdaten!D31,",",".")/1000 &gt; ('Äußere Genauigkeit'!$D$22+$AE$3)),"Fehlermeldung 1",_xlfn.NUMBERVALUE(Messdaten!D31,",",".")/1000),IF(OR(_xlfn.NUMBERVALUE(Messdaten!D31,",",".") &lt; ('Äußere Genauigkeit'!$D$22-$AE$3),_xlfn.NUMBERVALUE(Messdaten!D31,",",".") &gt; ('Äußere Genauigkeit'!$D$22+$AE$3)),"Fehlermeldung 1",_xlfn.NUMBERVALUE(Messdaten!D31,",","."))))</f>
        <v xml:space="preserve"> </v>
      </c>
      <c r="E30" s="69" t="str">
        <f>IF(ISBLANK(Messdaten!E31)," ",IF(_xlfn.NUMBERVALUE(Messdaten!E31,",",".")&gt;MAX('Äußere Genauigkeit'!$E$18:$E$22)+1000,IF(OR(_xlfn.NUMBERVALUE(Messdaten!E31,",",".")/1000 &lt; ('Äußere Genauigkeit'!$E$22-$AE$3),_xlfn.NUMBERVALUE(Messdaten!E31,",",".")/1000 &gt; ('Äußere Genauigkeit'!$E$22+$AE$3)),"Fehlermeldung 1",_xlfn.NUMBERVALUE(Messdaten!E31,",",".")/1000),IF(OR(_xlfn.NUMBERVALUE(Messdaten!E31,",",".") &lt; ('Äußere Genauigkeit'!$E$22-$AE$3),_xlfn.NUMBERVALUE(Messdaten!E31,",",".") &gt; ('Äußere Genauigkeit'!$E$22+$AE$3)),"Fehlermeldung 1",_xlfn.NUMBERVALUE(Messdaten!E31,",","."))))</f>
        <v xml:space="preserve"> </v>
      </c>
      <c r="F30" s="110"/>
      <c r="G30" s="110"/>
      <c r="H30" s="110"/>
      <c r="I30" s="110"/>
      <c r="J30" s="110"/>
      <c r="K30" s="110"/>
    </row>
    <row r="31" spans="1:17" ht="16.5" customHeight="1" thickBot="1" x14ac:dyDescent="0.25">
      <c r="A31" s="101"/>
      <c r="B31" s="71" t="s">
        <v>12</v>
      </c>
      <c r="C31" s="69" t="str">
        <f>IF(ISBLANK(Messdaten!C32)," ",IF(_xlfn.NUMBERVALUE(Messdaten!C32,",",".")&gt;MAX('Äußere Genauigkeit'!$C$18:$C$22)+1000,IF(OR(_xlfn.NUMBERVALUE(Messdaten!C32,",",".")/1000 &lt; ('Äußere Genauigkeit'!$C$22-$AE$3),_xlfn.NUMBERVALUE(Messdaten!C32,",",".")/1000 &gt; ('Äußere Genauigkeit'!$C$22+$AE$3)),"Fehlermeldung 1",_xlfn.NUMBERVALUE(Messdaten!C32,",",".")/1000),IF(OR(_xlfn.NUMBERVALUE(Messdaten!C32,",",".") &lt; ('Äußere Genauigkeit'!$C$22-$AE$3),_xlfn.NUMBERVALUE(Messdaten!C32,",",".") &gt; ('Äußere Genauigkeit'!$C$22+$AE$3)),"Fehlermeldung 1",_xlfn.NUMBERVALUE(Messdaten!C32,",","."))))</f>
        <v xml:space="preserve"> </v>
      </c>
      <c r="D31" s="69" t="str">
        <f>IF(ISBLANK(Messdaten!D32)," ",IF(_xlfn.NUMBERVALUE(Messdaten!D32,",",".")&gt;MAX('Äußere Genauigkeit'!$D$18:$D$22)+1000,IF(OR(_xlfn.NUMBERVALUE(Messdaten!D32,",",".")/1000 &lt; ('Äußere Genauigkeit'!$D$22-$AE$3),_xlfn.NUMBERVALUE(Messdaten!D32,",",".")/1000 &gt; ('Äußere Genauigkeit'!$D$22+$AE$3)),"Fehlermeldung 1",_xlfn.NUMBERVALUE(Messdaten!D32,",",".")/1000),IF(OR(_xlfn.NUMBERVALUE(Messdaten!D32,",",".") &lt; ('Äußere Genauigkeit'!$D$22-$AE$3),_xlfn.NUMBERVALUE(Messdaten!D32,",",".") &gt; ('Äußere Genauigkeit'!$D$22+$AE$3)),"Fehlermeldung 1",_xlfn.NUMBERVALUE(Messdaten!D32,",","."))))</f>
        <v xml:space="preserve"> </v>
      </c>
      <c r="E31" s="69" t="str">
        <f>IF(ISBLANK(Messdaten!E32)," ",IF(_xlfn.NUMBERVALUE(Messdaten!E32,",",".")&gt;MAX('Äußere Genauigkeit'!$E$18:$E$22)+1000,IF(OR(_xlfn.NUMBERVALUE(Messdaten!E32,",",".")/1000 &lt; ('Äußere Genauigkeit'!$E$22-$AE$3),_xlfn.NUMBERVALUE(Messdaten!E32,",",".")/1000 &gt; ('Äußere Genauigkeit'!$E$22+$AE$3)),"Fehlermeldung 1",_xlfn.NUMBERVALUE(Messdaten!E32,",",".")/1000),IF(OR(_xlfn.NUMBERVALUE(Messdaten!E32,",",".") &lt; ('Äußere Genauigkeit'!$E$22-$AE$3),_xlfn.NUMBERVALUE(Messdaten!E32,",",".") &gt; ('Äußere Genauigkeit'!$E$22+$AE$3)),"Fehlermeldung 1",_xlfn.NUMBERVALUE(Messdaten!E32,",","."))))</f>
        <v xml:space="preserve"> </v>
      </c>
      <c r="F31" s="110" t="str">
        <f>CONCATENATE("Fehlermeldung 2: Überschreitung der Genauigkeit der Lagekoordinaten entsprechend der Vorgaben der AV SAPOS: (&lt;= ",TEXT(($AE$1-0.0005)*100,"0,0")," cm)"
)</f>
        <v>Fehlermeldung 2: Überschreitung der Genauigkeit der Lagekoordinaten entsprechend der Vorgaben der AV SAPOS: (&lt;= 1,2 cm)</v>
      </c>
      <c r="G31" s="110"/>
      <c r="H31" s="110"/>
      <c r="I31" s="110"/>
      <c r="J31" s="110"/>
      <c r="K31" s="110"/>
      <c r="L31" s="57"/>
      <c r="M31" s="57"/>
      <c r="N31" s="57"/>
    </row>
    <row r="32" spans="1:17" ht="16.5" customHeight="1" thickBot="1" x14ac:dyDescent="0.25">
      <c r="A32" s="102"/>
      <c r="B32" s="72" t="s">
        <v>13</v>
      </c>
      <c r="C32" s="76" t="str">
        <f>IF(ISBLANK(Messdaten!C33)," ",IF(_xlfn.NUMBERVALUE(Messdaten!C33,",",".")&gt;MAX('Äußere Genauigkeit'!$C$18:$C$22)+1000,IF(OR(_xlfn.NUMBERVALUE(Messdaten!C33,",",".")/1000 &lt; ('Äußere Genauigkeit'!$C$22-$AE$3),_xlfn.NUMBERVALUE(Messdaten!C33,",",".")/1000 &gt; ('Äußere Genauigkeit'!$C$22+$AE$3)),"Fehlermeldung 1",_xlfn.NUMBERVALUE(Messdaten!C33,",",".")/1000),IF(OR(_xlfn.NUMBERVALUE(Messdaten!C33,",",".") &lt; ('Äußere Genauigkeit'!$C$22-$AE$3),_xlfn.NUMBERVALUE(Messdaten!C33,",",".") &gt; ('Äußere Genauigkeit'!$C$22+$AE$3)),"Fehlermeldung 1",_xlfn.NUMBERVALUE(Messdaten!C33,",","."))))</f>
        <v xml:space="preserve"> </v>
      </c>
      <c r="D32" s="76" t="str">
        <f>IF(ISBLANK(Messdaten!D33)," ",IF(_xlfn.NUMBERVALUE(Messdaten!D33,",",".")&gt;MAX('Äußere Genauigkeit'!$D$18:$D$22)+1000,IF(OR(_xlfn.NUMBERVALUE(Messdaten!D33,",",".")/1000 &lt; ('Äußere Genauigkeit'!$D$22-$AE$3),_xlfn.NUMBERVALUE(Messdaten!D33,",",".")/1000 &gt; ('Äußere Genauigkeit'!$D$22+$AE$3)),"Fehlermeldung 1",_xlfn.NUMBERVALUE(Messdaten!D33,",",".")/1000),IF(OR(_xlfn.NUMBERVALUE(Messdaten!D33,",",".") &lt; ('Äußere Genauigkeit'!$D$22-$AE$3),_xlfn.NUMBERVALUE(Messdaten!D33,",",".") &gt; ('Äußere Genauigkeit'!$D$22+$AE$3)),"Fehlermeldung 1",_xlfn.NUMBERVALUE(Messdaten!D33,",","."))))</f>
        <v xml:space="preserve"> </v>
      </c>
      <c r="E32" s="76" t="str">
        <f>IF(ISBLANK(Messdaten!E33)," ",IF(_xlfn.NUMBERVALUE(Messdaten!E33,",",".")&gt;MAX('Äußere Genauigkeit'!$E$18:$E$22)+1000,IF(OR(_xlfn.NUMBERVALUE(Messdaten!E33,",",".")/1000 &lt; ('Äußere Genauigkeit'!$E$22-$AE$3),_xlfn.NUMBERVALUE(Messdaten!E33,",",".")/1000 &gt; ('Äußere Genauigkeit'!$E$22+$AE$3)),"Fehlermeldung 1",_xlfn.NUMBERVALUE(Messdaten!E33,",",".")/1000),IF(OR(_xlfn.NUMBERVALUE(Messdaten!E33,",",".") &lt; ('Äußere Genauigkeit'!$E$22-$AE$3),_xlfn.NUMBERVALUE(Messdaten!E33,",",".") &gt; ('Äußere Genauigkeit'!$E$22+$AE$3)),"Fehlermeldung 1",_xlfn.NUMBERVALUE(Messdaten!E33,",","."))))</f>
        <v xml:space="preserve"> </v>
      </c>
      <c r="F32" s="110"/>
      <c r="G32" s="110"/>
      <c r="H32" s="110"/>
      <c r="I32" s="110"/>
      <c r="J32" s="110"/>
      <c r="K32" s="110"/>
      <c r="L32" s="75"/>
      <c r="M32" s="75"/>
    </row>
    <row r="33" spans="1:14" ht="20.45" customHeight="1" x14ac:dyDescent="0.2">
      <c r="F33" s="111" t="str">
        <f>CONCATENATE("Überschreitung der Genauigkeit der DHHN16-Höhe: (&lt;=",TEXT(($AE$2-0.0005)*100,"0,0")," cm)")</f>
        <v>Überschreitung der Genauigkeit der DHHN16-Höhe: (&lt;=3,0 cm)</v>
      </c>
      <c r="G33" s="111"/>
      <c r="H33" s="111"/>
      <c r="I33" s="111"/>
      <c r="J33" s="111"/>
      <c r="K33" s="111"/>
      <c r="L33" s="57"/>
      <c r="M33" s="57"/>
      <c r="N33" s="57"/>
    </row>
    <row r="34" spans="1:14" ht="19.5" customHeight="1" thickBot="1" x14ac:dyDescent="0.25">
      <c r="H34" s="57"/>
      <c r="I34" s="57"/>
      <c r="J34" s="57"/>
      <c r="K34" s="57"/>
    </row>
    <row r="35" spans="1:14" ht="16.5" thickBot="1" x14ac:dyDescent="0.3">
      <c r="C35" s="103" t="s">
        <v>20</v>
      </c>
      <c r="D35" s="104"/>
      <c r="E35" s="105"/>
    </row>
    <row r="36" spans="1:14" ht="18.75" x14ac:dyDescent="0.2">
      <c r="C36" s="62" t="s">
        <v>16</v>
      </c>
      <c r="D36" s="62" t="s">
        <v>17</v>
      </c>
      <c r="E36" s="49" t="s">
        <v>36</v>
      </c>
      <c r="F36" s="75"/>
    </row>
    <row r="37" spans="1:14" ht="16.5" thickBot="1" x14ac:dyDescent="0.25">
      <c r="C37" s="65" t="s">
        <v>1</v>
      </c>
      <c r="D37" s="65" t="s">
        <v>1</v>
      </c>
      <c r="E37" s="65" t="s">
        <v>1</v>
      </c>
      <c r="H37" s="75"/>
      <c r="I37" s="75"/>
      <c r="J37" s="75"/>
      <c r="K37" s="75"/>
      <c r="L37" s="75"/>
      <c r="M37" s="75"/>
    </row>
    <row r="38" spans="1:14" ht="16.5" thickBot="1" x14ac:dyDescent="0.25">
      <c r="A38" s="98" t="s">
        <v>2</v>
      </c>
      <c r="B38" s="99"/>
      <c r="C38" s="76" t="str">
        <f>IF(OR(C18=" ",C18="Fehlermeldung 1",C19=" ",C19="Fehlermeldung 1",C20=" ",C20="Fehlermeldung 1"),"",AVERAGE(C18:C20))</f>
        <v/>
      </c>
      <c r="D38" s="76" t="str">
        <f t="shared" ref="D38:E38" si="0">IF(OR(D18=" ",D18="Fehlermeldung 1",D19=" ",D19="Fehlermeldung 1",D20=" ",D20="Fehlermeldung 1"),"",AVERAGE(D18:D20))</f>
        <v/>
      </c>
      <c r="E38" s="76" t="str">
        <f t="shared" si="0"/>
        <v/>
      </c>
      <c r="H38" s="75"/>
      <c r="I38" s="75"/>
      <c r="J38" s="75"/>
      <c r="K38" s="75"/>
      <c r="L38" s="75"/>
      <c r="M38" s="75"/>
    </row>
    <row r="39" spans="1:14" ht="16.5" thickBot="1" x14ac:dyDescent="0.25">
      <c r="A39" s="98" t="s">
        <v>3</v>
      </c>
      <c r="B39" s="99"/>
      <c r="C39" s="76" t="str">
        <f>IF(OR(C21=" ",C21="Fehlermeldung 1",C22=" ",C22="Fehlermeldung 1",C23=" ",C23="Fehlermeldung 1"),"",AVERAGE(C21:C23))</f>
        <v/>
      </c>
      <c r="D39" s="76" t="str">
        <f t="shared" ref="D39:E39" si="1">IF(OR(D21=" ",D21="Fehlermeldung 1",D22=" ",D22="Fehlermeldung 1",D23=" ",D23="Fehlermeldung 1"),"",AVERAGE(D21:D23))</f>
        <v/>
      </c>
      <c r="E39" s="76" t="str">
        <f t="shared" si="1"/>
        <v/>
      </c>
      <c r="H39" s="75"/>
      <c r="I39" s="75"/>
      <c r="J39" s="75"/>
      <c r="K39" s="75"/>
      <c r="L39" s="75"/>
      <c r="M39" s="75"/>
    </row>
    <row r="40" spans="1:14" ht="16.5" thickBot="1" x14ac:dyDescent="0.25">
      <c r="A40" s="98" t="s">
        <v>4</v>
      </c>
      <c r="B40" s="99"/>
      <c r="C40" s="76" t="str">
        <f>IF(OR(C24=" ",C24="Fehlermeldung 1",C25=" ",C25="Fehlermeldung 1",C26=" ",C26="Fehlermeldung 1"),"",AVERAGE(C24:C26))</f>
        <v/>
      </c>
      <c r="D40" s="76" t="str">
        <f t="shared" ref="D40:E40" si="2">IF(OR(D24=" ",D24="Fehlermeldung 1",D25=" ",D25="Fehlermeldung 1",D26=" ",D26="Fehlermeldung 1"),"",AVERAGE(D24:D26))</f>
        <v/>
      </c>
      <c r="E40" s="76" t="str">
        <f t="shared" si="2"/>
        <v/>
      </c>
      <c r="H40" s="75"/>
      <c r="I40" s="75"/>
      <c r="J40" s="75"/>
      <c r="K40" s="75"/>
      <c r="L40" s="75"/>
      <c r="M40" s="75"/>
    </row>
    <row r="41" spans="1:14" ht="16.5" thickBot="1" x14ac:dyDescent="0.25">
      <c r="A41" s="98" t="s">
        <v>14</v>
      </c>
      <c r="B41" s="99"/>
      <c r="C41" s="76" t="str">
        <f>IF(OR(C27=" ",C27="Fehlermeldung 1",C28=" ",C28="Fehlermeldung 1",C29=" ",C29="Fehlermeldung 1"),"",AVERAGE(C27:C29))</f>
        <v/>
      </c>
      <c r="D41" s="76" t="str">
        <f t="shared" ref="D41:E41" si="3">IF(OR(D27=" ",D27="Fehlermeldung 1",D28=" ",D28="Fehlermeldung 1",D29=" ",D29="Fehlermeldung 1"),"",AVERAGE(D27:D29))</f>
        <v/>
      </c>
      <c r="E41" s="76" t="str">
        <f t="shared" si="3"/>
        <v/>
      </c>
      <c r="L41" s="77"/>
    </row>
    <row r="42" spans="1:14" ht="16.5" thickBot="1" x14ac:dyDescent="0.25">
      <c r="A42" s="98" t="s">
        <v>15</v>
      </c>
      <c r="B42" s="99"/>
      <c r="C42" s="76" t="str">
        <f>IF(OR(C30=" ",C30="Fehlermeldung 1",C31=" ",C31="Fehlermeldung 1",C32=" ",C32="Fehlermeldung 1"),"",AVERAGE(C30:C32))</f>
        <v/>
      </c>
      <c r="D42" s="76" t="str">
        <f t="shared" ref="D42:E42" si="4">IF(OR(D30=" ",D30="Fehlermeldung 1",D31=" ",D31="Fehlermeldung 1",D32=" ",D32="Fehlermeldung 1"),"",AVERAGE(D30:D32))</f>
        <v/>
      </c>
      <c r="E42" s="76" t="str">
        <f t="shared" si="4"/>
        <v/>
      </c>
    </row>
    <row r="48" spans="1:14" s="52" customFormat="1" x14ac:dyDescent="0.2">
      <c r="I48" s="40"/>
    </row>
    <row r="49" spans="1:9" s="52" customFormat="1" x14ac:dyDescent="0.2">
      <c r="I49" s="40"/>
    </row>
    <row r="50" spans="1:9" s="52" customFormat="1" x14ac:dyDescent="0.2">
      <c r="I50" s="40"/>
    </row>
    <row r="51" spans="1:9" s="52" customFormat="1" x14ac:dyDescent="0.2">
      <c r="I51" s="40"/>
    </row>
    <row r="52" spans="1:9" s="59" customFormat="1" x14ac:dyDescent="0.2">
      <c r="A52" s="40"/>
      <c r="B52" s="40"/>
      <c r="C52" s="40"/>
      <c r="D52" s="40"/>
      <c r="E52" s="40"/>
      <c r="F52" s="40"/>
      <c r="I52" s="40"/>
    </row>
    <row r="53" spans="1:9" ht="15" customHeight="1" x14ac:dyDescent="0.2"/>
    <row r="56" spans="1:9" x14ac:dyDescent="0.2">
      <c r="H56" s="44"/>
    </row>
    <row r="57" spans="1:9" x14ac:dyDescent="0.2">
      <c r="H57" s="44"/>
    </row>
    <row r="58" spans="1:9" x14ac:dyDescent="0.2">
      <c r="H58" s="44"/>
    </row>
    <row r="59" spans="1:9" x14ac:dyDescent="0.2">
      <c r="H59" s="44"/>
    </row>
    <row r="60" spans="1:9" x14ac:dyDescent="0.2">
      <c r="H60" s="48"/>
    </row>
    <row r="76" ht="69.75" customHeight="1" x14ac:dyDescent="0.2"/>
  </sheetData>
  <sheetProtection algorithmName="SHA-512" hashValue="59v9YEG2TQc5KPGH7CNNC6V16KymcXCZXZ65sgGVR2lfv5OpkOmdTkkcuHS7tngKZtxDuaUaJXfFXhtez5M3Xg==" saltValue="EXibpemTRaA1kUEId19aGQ==" spinCount="100000" sheet="1" selectLockedCells="1" selectUnlockedCells="1"/>
  <mergeCells count="26">
    <mergeCell ref="H15:K15"/>
    <mergeCell ref="F31:K32"/>
    <mergeCell ref="F29:K30"/>
    <mergeCell ref="F33:K33"/>
    <mergeCell ref="F25:G25"/>
    <mergeCell ref="C15:E15"/>
    <mergeCell ref="C35:E35"/>
    <mergeCell ref="F27:G27"/>
    <mergeCell ref="F18:G18"/>
    <mergeCell ref="F20:G20"/>
    <mergeCell ref="F22:G22"/>
    <mergeCell ref="F24:G24"/>
    <mergeCell ref="F26:G26"/>
    <mergeCell ref="F19:G19"/>
    <mergeCell ref="F21:G21"/>
    <mergeCell ref="F23:G23"/>
    <mergeCell ref="A40:B40"/>
    <mergeCell ref="A41:B41"/>
    <mergeCell ref="A42:B42"/>
    <mergeCell ref="A18:A20"/>
    <mergeCell ref="A21:A23"/>
    <mergeCell ref="A24:A26"/>
    <mergeCell ref="A27:A29"/>
    <mergeCell ref="A30:A32"/>
    <mergeCell ref="A38:B38"/>
    <mergeCell ref="A39:B39"/>
  </mergeCells>
  <conditionalFormatting sqref="H18:K27">
    <cfRule type="containsText" dxfId="24" priority="1" operator="containsText" text="Fehlermeldung 2">
      <formula>NOT(ISERROR(SEARCH("Fehlermeldung 2",H18)))</formula>
    </cfRule>
    <cfRule type="containsText" dxfId="23" priority="17" operator="containsText" text="OK">
      <formula>NOT(ISERROR(SEARCH("OK",H18)))</formula>
    </cfRule>
  </conditionalFormatting>
  <conditionalFormatting sqref="C18:E32">
    <cfRule type="containsText" dxfId="22" priority="2" operator="containsText" text="Fehlermeldung 1">
      <formula>NOT(ISERROR(SEARCH("Fehlermeldung 1",C18)))</formula>
    </cfRule>
  </conditionalFormatting>
  <pageMargins left="0.7" right="0.7" top="0.78740157499999996" bottom="0.78740157499999996" header="0.3" footer="0.3"/>
  <pageSetup paperSize="9" fitToWidth="0" orientation="portrait" r:id="rId1"/>
  <headerFooter>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G68"/>
  <sheetViews>
    <sheetView showWhiteSpace="0" topLeftCell="A34" zoomScaleNormal="100" workbookViewId="0">
      <selection activeCell="A34" sqref="A1:XFD1048576"/>
    </sheetView>
  </sheetViews>
  <sheetFormatPr baseColWidth="10" defaultColWidth="11.42578125" defaultRowHeight="12.75" x14ac:dyDescent="0.2"/>
  <cols>
    <col min="1" max="1" width="19.28515625" style="39" customWidth="1"/>
    <col min="2" max="2" width="15.7109375" style="39" customWidth="1"/>
    <col min="3" max="7" width="19.7109375" style="39" customWidth="1"/>
    <col min="8" max="8" width="12.7109375" style="39" customWidth="1"/>
    <col min="9" max="16384" width="11.42578125" style="39"/>
  </cols>
  <sheetData>
    <row r="1" spans="1:33" ht="14.1" customHeight="1" x14ac:dyDescent="0.2">
      <c r="AE1" s="40" t="s">
        <v>23</v>
      </c>
      <c r="AG1" s="39">
        <f>'Innere Genauigkeit'!AE1</f>
        <v>1.2500000000000001E-2</v>
      </c>
    </row>
    <row r="2" spans="1:33" ht="14.1" customHeight="1" x14ac:dyDescent="0.2">
      <c r="AE2" s="40" t="s">
        <v>24</v>
      </c>
      <c r="AG2" s="39">
        <f>'Innere Genauigkeit'!AE2</f>
        <v>3.0499999999999999E-2</v>
      </c>
    </row>
    <row r="3" spans="1:33" ht="14.1" customHeight="1" x14ac:dyDescent="0.2"/>
    <row r="4" spans="1:33" ht="14.1" customHeight="1" x14ac:dyDescent="0.2"/>
    <row r="5" spans="1:33" ht="23.25" x14ac:dyDescent="0.35">
      <c r="A5" s="41" t="s">
        <v>9</v>
      </c>
      <c r="B5" s="41"/>
    </row>
    <row r="6" spans="1:33" ht="12" customHeight="1" x14ac:dyDescent="0.2">
      <c r="A6" s="40"/>
      <c r="B6" s="40"/>
    </row>
    <row r="7" spans="1:33" ht="18.75" x14ac:dyDescent="0.3">
      <c r="A7" s="42" t="s">
        <v>25</v>
      </c>
      <c r="B7" s="42"/>
    </row>
    <row r="8" spans="1:33" ht="12" customHeight="1" x14ac:dyDescent="0.2"/>
    <row r="9" spans="1:33" ht="15" x14ac:dyDescent="0.2">
      <c r="A9" s="43" t="s">
        <v>32</v>
      </c>
      <c r="B9" s="43"/>
      <c r="C9" s="44" t="str">
        <f>IF('Eingabe Verwaltungsdaten'!C9 = "","",'Eingabe Verwaltungsdaten'!C9)</f>
        <v/>
      </c>
    </row>
    <row r="10" spans="1:33" ht="15" x14ac:dyDescent="0.2">
      <c r="A10" s="45" t="s">
        <v>0</v>
      </c>
      <c r="B10" s="45"/>
      <c r="C10" s="44" t="str">
        <f>IF('Eingabe Verwaltungsdaten'!C10 = "","",'Eingabe Verwaltungsdaten'!C10)</f>
        <v/>
      </c>
    </row>
    <row r="11" spans="1:33" ht="15" x14ac:dyDescent="0.2">
      <c r="A11" s="45" t="s">
        <v>31</v>
      </c>
      <c r="B11" s="45"/>
      <c r="C11" s="44" t="str">
        <f>IF('Eingabe Verwaltungsdaten'!C11 = "","",'Eingabe Verwaltungsdaten'!C11)</f>
        <v/>
      </c>
    </row>
    <row r="12" spans="1:33" ht="15" x14ac:dyDescent="0.2">
      <c r="A12" s="46" t="s">
        <v>5</v>
      </c>
      <c r="B12" s="46"/>
      <c r="C12" s="44" t="str">
        <f>IF('Eingabe Verwaltungsdaten'!C12 = "","",'Eingabe Verwaltungsdaten'!C12)</f>
        <v/>
      </c>
    </row>
    <row r="13" spans="1:33" ht="15" x14ac:dyDescent="0.2">
      <c r="A13" s="47" t="s">
        <v>7</v>
      </c>
      <c r="B13" s="47"/>
      <c r="C13" s="48" t="str">
        <f>IF('Eingabe Verwaltungsdaten'!C13 = "","",'Eingabe Verwaltungsdaten'!C13)</f>
        <v/>
      </c>
    </row>
    <row r="14" spans="1:33" ht="12" customHeight="1" thickBot="1" x14ac:dyDescent="0.25"/>
    <row r="15" spans="1:33" ht="16.5" thickBot="1" x14ac:dyDescent="0.3">
      <c r="C15" s="112" t="s">
        <v>26</v>
      </c>
      <c r="D15" s="113"/>
      <c r="E15" s="114"/>
    </row>
    <row r="16" spans="1:33" ht="18.75" x14ac:dyDescent="0.2">
      <c r="C16" s="49" t="s">
        <v>16</v>
      </c>
      <c r="D16" s="49" t="s">
        <v>17</v>
      </c>
      <c r="E16" s="49" t="s">
        <v>36</v>
      </c>
    </row>
    <row r="17" spans="1:8" ht="16.5" thickBot="1" x14ac:dyDescent="0.25">
      <c r="C17" s="50" t="s">
        <v>1</v>
      </c>
      <c r="D17" s="50" t="s">
        <v>1</v>
      </c>
      <c r="E17" s="50" t="s">
        <v>1</v>
      </c>
    </row>
    <row r="18" spans="1:8" ht="16.5" thickBot="1" x14ac:dyDescent="0.25">
      <c r="A18" s="98" t="s">
        <v>2</v>
      </c>
      <c r="B18" s="99"/>
      <c r="C18" s="36">
        <v>33400010.489999998</v>
      </c>
      <c r="D18" s="36">
        <v>5809495.4119999995</v>
      </c>
      <c r="E18" s="36">
        <v>36.409999999999997</v>
      </c>
    </row>
    <row r="19" spans="1:8" ht="16.5" thickBot="1" x14ac:dyDescent="0.25">
      <c r="A19" s="106" t="s">
        <v>3</v>
      </c>
      <c r="B19" s="116"/>
      <c r="C19" s="36">
        <v>33400047.272999998</v>
      </c>
      <c r="D19" s="36">
        <v>5809491.3490000004</v>
      </c>
      <c r="E19" s="37">
        <v>36.218000000000004</v>
      </c>
    </row>
    <row r="20" spans="1:8" ht="16.5" thickBot="1" x14ac:dyDescent="0.25">
      <c r="A20" s="98" t="s">
        <v>4</v>
      </c>
      <c r="B20" s="99"/>
      <c r="C20" s="36">
        <v>33400340.875999998</v>
      </c>
      <c r="D20" s="36">
        <v>5809458.9009999996</v>
      </c>
      <c r="E20" s="37">
        <v>36.036999999999999</v>
      </c>
    </row>
    <row r="21" spans="1:8" ht="16.5" thickBot="1" x14ac:dyDescent="0.25">
      <c r="A21" s="98" t="s">
        <v>14</v>
      </c>
      <c r="B21" s="99"/>
      <c r="C21" s="36">
        <v>33400585.673999999</v>
      </c>
      <c r="D21" s="36">
        <v>5809393.5439999998</v>
      </c>
      <c r="E21" s="36">
        <v>34.83</v>
      </c>
    </row>
    <row r="22" spans="1:8" ht="16.5" thickBot="1" x14ac:dyDescent="0.25">
      <c r="A22" s="98" t="s">
        <v>15</v>
      </c>
      <c r="B22" s="99"/>
      <c r="C22" s="38">
        <v>33400432.282000002</v>
      </c>
      <c r="D22" s="38">
        <v>5809402.0310000004</v>
      </c>
      <c r="E22" s="37">
        <v>34.686999999999998</v>
      </c>
    </row>
    <row r="23" spans="1:8" ht="12" customHeight="1" thickBot="1" x14ac:dyDescent="0.25">
      <c r="C23" s="51"/>
      <c r="D23" s="51"/>
      <c r="E23" s="51"/>
      <c r="F23" s="40"/>
      <c r="G23" s="40"/>
      <c r="H23" s="40"/>
    </row>
    <row r="24" spans="1:8" ht="16.5" thickBot="1" x14ac:dyDescent="0.3">
      <c r="C24" s="117" t="s">
        <v>27</v>
      </c>
      <c r="D24" s="118"/>
      <c r="E24" s="119"/>
      <c r="F24" s="40"/>
      <c r="G24" s="40"/>
      <c r="H24" s="40"/>
    </row>
    <row r="25" spans="1:8" ht="18.75" x14ac:dyDescent="0.2">
      <c r="C25" s="49" t="s">
        <v>16</v>
      </c>
      <c r="D25" s="49" t="s">
        <v>17</v>
      </c>
      <c r="E25" s="49" t="s">
        <v>36</v>
      </c>
    </row>
    <row r="26" spans="1:8" ht="16.5" thickBot="1" x14ac:dyDescent="0.25">
      <c r="C26" s="50" t="s">
        <v>1</v>
      </c>
      <c r="D26" s="50" t="s">
        <v>1</v>
      </c>
      <c r="E26" s="50" t="s">
        <v>1</v>
      </c>
    </row>
    <row r="27" spans="1:8" ht="16.5" thickBot="1" x14ac:dyDescent="0.25">
      <c r="A27" s="98" t="s">
        <v>2</v>
      </c>
      <c r="B27" s="99"/>
      <c r="C27" s="36" t="str">
        <f>IF('Innere Genauigkeit'!C38=" "," ",'Innere Genauigkeit'!C38)</f>
        <v/>
      </c>
      <c r="D27" s="36" t="str">
        <f>IF('Innere Genauigkeit'!D38=" "," ",'Innere Genauigkeit'!D38)</f>
        <v/>
      </c>
      <c r="E27" s="36" t="str">
        <f>IF('Innere Genauigkeit'!E38=" "," ",'Innere Genauigkeit'!E38)</f>
        <v/>
      </c>
    </row>
    <row r="28" spans="1:8" ht="16.5" thickBot="1" x14ac:dyDescent="0.25">
      <c r="A28" s="98" t="s">
        <v>3</v>
      </c>
      <c r="B28" s="99"/>
      <c r="C28" s="36" t="str">
        <f>IF('Innere Genauigkeit'!C39=" "," ",'Innere Genauigkeit'!C39)</f>
        <v/>
      </c>
      <c r="D28" s="36" t="str">
        <f>IF('Innere Genauigkeit'!D39=" "," ",'Innere Genauigkeit'!D39)</f>
        <v/>
      </c>
      <c r="E28" s="36" t="str">
        <f>IF('Innere Genauigkeit'!E39=" "," ",'Innere Genauigkeit'!E39)</f>
        <v/>
      </c>
    </row>
    <row r="29" spans="1:8" ht="16.5" thickBot="1" x14ac:dyDescent="0.25">
      <c r="A29" s="98" t="s">
        <v>4</v>
      </c>
      <c r="B29" s="99"/>
      <c r="C29" s="36" t="str">
        <f>IF('Innere Genauigkeit'!C40=" "," ",'Innere Genauigkeit'!C40)</f>
        <v/>
      </c>
      <c r="D29" s="36" t="str">
        <f>IF('Innere Genauigkeit'!D40=" "," ",'Innere Genauigkeit'!D40)</f>
        <v/>
      </c>
      <c r="E29" s="36" t="str">
        <f>IF('Innere Genauigkeit'!E40=" "," ",'Innere Genauigkeit'!E40)</f>
        <v/>
      </c>
    </row>
    <row r="30" spans="1:8" ht="16.5" thickBot="1" x14ac:dyDescent="0.25">
      <c r="A30" s="106" t="s">
        <v>14</v>
      </c>
      <c r="B30" s="116"/>
      <c r="C30" s="38" t="str">
        <f>IF('Innere Genauigkeit'!C41=" "," ",'Innere Genauigkeit'!C41)</f>
        <v/>
      </c>
      <c r="D30" s="38" t="str">
        <f>IF('Innere Genauigkeit'!D41=" "," ",'Innere Genauigkeit'!D41)</f>
        <v/>
      </c>
      <c r="E30" s="38" t="str">
        <f>IF('Innere Genauigkeit'!E41=" "," ",'Innere Genauigkeit'!E41)</f>
        <v/>
      </c>
    </row>
    <row r="31" spans="1:8" ht="16.5" thickBot="1" x14ac:dyDescent="0.25">
      <c r="A31" s="106" t="s">
        <v>15</v>
      </c>
      <c r="B31" s="116"/>
      <c r="C31" s="38" t="str">
        <f>IF('Innere Genauigkeit'!C42=" "," ",'Innere Genauigkeit'!C42)</f>
        <v/>
      </c>
      <c r="D31" s="38" t="str">
        <f>IF('Innere Genauigkeit'!D42=" "," ",'Innere Genauigkeit'!D42)</f>
        <v/>
      </c>
      <c r="E31" s="38" t="str">
        <f>IF('Innere Genauigkeit'!E42=" "," ",'Innere Genauigkeit'!E42)</f>
        <v/>
      </c>
    </row>
    <row r="32" spans="1:8" s="52" customFormat="1" ht="14.1" customHeight="1" x14ac:dyDescent="0.2"/>
    <row r="33" spans="1:6" s="52" customFormat="1" ht="14.1" customHeight="1" x14ac:dyDescent="0.2"/>
    <row r="34" spans="1:6" s="52" customFormat="1" ht="14.1" customHeight="1" x14ac:dyDescent="0.2"/>
    <row r="35" spans="1:6" s="52" customFormat="1" ht="14.1" customHeight="1" x14ac:dyDescent="0.2"/>
    <row r="36" spans="1:6" ht="23.25" x14ac:dyDescent="0.35">
      <c r="A36" s="41" t="s">
        <v>9</v>
      </c>
      <c r="B36" s="41"/>
    </row>
    <row r="37" spans="1:6" ht="12" customHeight="1" x14ac:dyDescent="0.2">
      <c r="A37" s="40"/>
      <c r="B37" s="40"/>
    </row>
    <row r="38" spans="1:6" ht="18.75" x14ac:dyDescent="0.3">
      <c r="A38" s="42" t="s">
        <v>25</v>
      </c>
      <c r="B38" s="42"/>
    </row>
    <row r="39" spans="1:6" ht="12" customHeight="1" x14ac:dyDescent="0.2"/>
    <row r="40" spans="1:6" ht="15" x14ac:dyDescent="0.2">
      <c r="A40" s="43" t="s">
        <v>32</v>
      </c>
      <c r="B40" s="43"/>
      <c r="C40" s="44" t="str">
        <f>IF('Eingabe Verwaltungsdaten'!C9=""," ",'Eingabe Verwaltungsdaten'!C9:D9)</f>
        <v xml:space="preserve"> </v>
      </c>
    </row>
    <row r="41" spans="1:6" ht="15" x14ac:dyDescent="0.2">
      <c r="A41" s="45" t="s">
        <v>0</v>
      </c>
      <c r="B41" s="45"/>
      <c r="C41" s="44" t="str">
        <f>IF('Eingabe Verwaltungsdaten'!C10=""," ",'Eingabe Verwaltungsdaten'!C10:D10)</f>
        <v xml:space="preserve"> </v>
      </c>
    </row>
    <row r="42" spans="1:6" ht="15" x14ac:dyDescent="0.2">
      <c r="A42" s="45" t="s">
        <v>31</v>
      </c>
      <c r="B42" s="45"/>
      <c r="C42" s="44" t="str">
        <f>IF('Eingabe Verwaltungsdaten'!C11=""," ",'Eingabe Verwaltungsdaten'!C11:D11)</f>
        <v xml:space="preserve"> </v>
      </c>
    </row>
    <row r="43" spans="1:6" ht="15" x14ac:dyDescent="0.2">
      <c r="A43" s="46" t="s">
        <v>5</v>
      </c>
      <c r="B43" s="46"/>
      <c r="C43" s="44" t="str">
        <f>IF('Eingabe Verwaltungsdaten'!C12=""," ",'Eingabe Verwaltungsdaten'!C12:D12)</f>
        <v xml:space="preserve"> </v>
      </c>
    </row>
    <row r="44" spans="1:6" ht="15" x14ac:dyDescent="0.2">
      <c r="A44" s="47" t="s">
        <v>7</v>
      </c>
      <c r="B44" s="47"/>
      <c r="C44" s="48" t="str">
        <f>IF('Eingabe Verwaltungsdaten'!C13=""," ",'Eingabe Verwaltungsdaten'!C13:D13)</f>
        <v xml:space="preserve"> </v>
      </c>
    </row>
    <row r="45" spans="1:6" ht="12" customHeight="1" thickBot="1" x14ac:dyDescent="0.25"/>
    <row r="46" spans="1:6" ht="16.5" thickBot="1" x14ac:dyDescent="0.3">
      <c r="C46" s="121" t="s">
        <v>28</v>
      </c>
      <c r="D46" s="122"/>
      <c r="E46" s="122"/>
      <c r="F46" s="123"/>
    </row>
    <row r="47" spans="1:6" ht="18.75" x14ac:dyDescent="0.2">
      <c r="C47" s="49" t="s">
        <v>16</v>
      </c>
      <c r="D47" s="49" t="s">
        <v>17</v>
      </c>
      <c r="E47" s="49" t="s">
        <v>29</v>
      </c>
      <c r="F47" s="49" t="s">
        <v>36</v>
      </c>
    </row>
    <row r="48" spans="1:6" ht="16.5" thickBot="1" x14ac:dyDescent="0.25">
      <c r="C48" s="53" t="s">
        <v>1</v>
      </c>
      <c r="D48" s="53" t="s">
        <v>1</v>
      </c>
      <c r="E48" s="53" t="s">
        <v>1</v>
      </c>
      <c r="F48" s="53" t="s">
        <v>1</v>
      </c>
    </row>
    <row r="49" spans="1:11" ht="15.75" x14ac:dyDescent="0.2">
      <c r="A49" s="108" t="s">
        <v>2</v>
      </c>
      <c r="B49" s="115"/>
      <c r="C49" s="54" t="str">
        <f>IF(C27="","",C27-C18)</f>
        <v/>
      </c>
      <c r="D49" s="54" t="str">
        <f>IF(D27="","",D27-D18)</f>
        <v/>
      </c>
      <c r="E49" s="54" t="str">
        <f>IF(AND(ISNUMBER(C49),ISNUMBER(D49)),SQRT(C49^2+D49^2),"")</f>
        <v/>
      </c>
      <c r="F49" s="54" t="str">
        <f>IF(E27="","",ABS(E27-E18))</f>
        <v/>
      </c>
    </row>
    <row r="50" spans="1:11" ht="16.5" thickBot="1" x14ac:dyDescent="0.25">
      <c r="A50" s="106" t="s">
        <v>22</v>
      </c>
      <c r="B50" s="116"/>
      <c r="C50" s="55" t="str">
        <f>IF(C49="","",IF(ABS(C49)&lt;$AG$1,"OK","Fehlermeldung 2"))</f>
        <v/>
      </c>
      <c r="D50" s="55" t="str">
        <f>IF(D49="","",IF(ABS(D49)&lt;$AG$1,"OK","Fehlermeldung 2"))</f>
        <v/>
      </c>
      <c r="E50" s="55" t="str">
        <f>IF(E49="","",IF(ABS(E49)&lt;$AG$1,"OK","Fehlermeldung 2"))</f>
        <v/>
      </c>
      <c r="F50" s="55" t="str">
        <f>IF(F49="","",IF(ABS(F49)&lt;$AG$2,"OK","Fehlermeldung 2"))</f>
        <v/>
      </c>
    </row>
    <row r="51" spans="1:11" ht="15.75" x14ac:dyDescent="0.2">
      <c r="A51" s="108" t="s">
        <v>3</v>
      </c>
      <c r="B51" s="115"/>
      <c r="C51" s="54" t="str">
        <f>IF(C28="","",C28-C19)</f>
        <v/>
      </c>
      <c r="D51" s="54" t="str">
        <f>IF(D28="","",D28-D19)</f>
        <v/>
      </c>
      <c r="E51" s="54" t="str">
        <f>IF(AND(ISNUMBER(C51),ISNUMBER(D51)),SQRT(C51^2+D51^2),"")</f>
        <v/>
      </c>
      <c r="F51" s="54" t="str">
        <f>IF(E28="","",ABS(E28-E19))</f>
        <v/>
      </c>
    </row>
    <row r="52" spans="1:11" ht="16.5" thickBot="1" x14ac:dyDescent="0.25">
      <c r="A52" s="106" t="s">
        <v>22</v>
      </c>
      <c r="B52" s="116"/>
      <c r="C52" s="55" t="str">
        <f>IF(C51="","",IF(ABS(C51)&lt;$AG$1,"OK","Fehlermeldung 2"))</f>
        <v/>
      </c>
      <c r="D52" s="55" t="str">
        <f>IF(D51="","",IF(ABS(D51)&lt;$AG$1,"OK","Fehlermeldung 2"))</f>
        <v/>
      </c>
      <c r="E52" s="55" t="str">
        <f>IF(E51="","",IF(ABS(E51)&lt;$AG$1,"OK","Fehlermeldung 2"))</f>
        <v/>
      </c>
      <c r="F52" s="55" t="str">
        <f>IF(F51="","",IF(ABS(F51)&lt;$AG$2,"OK","Fehlermeldung 2"))</f>
        <v/>
      </c>
    </row>
    <row r="53" spans="1:11" ht="15.75" x14ac:dyDescent="0.2">
      <c r="A53" s="108" t="s">
        <v>4</v>
      </c>
      <c r="B53" s="115"/>
      <c r="C53" s="54" t="str">
        <f>IF(C29="","",C29-C20)</f>
        <v/>
      </c>
      <c r="D53" s="54" t="str">
        <f>IF(D29="","",D29-D20)</f>
        <v/>
      </c>
      <c r="E53" s="54" t="str">
        <f>IF(AND(ISNUMBER(C53),ISNUMBER(D53)),SQRT(C53^2+D53^2),"")</f>
        <v/>
      </c>
      <c r="F53" s="54" t="str">
        <f>IF(E29="","",ABS(E29-E20))</f>
        <v/>
      </c>
    </row>
    <row r="54" spans="1:11" ht="16.5" thickBot="1" x14ac:dyDescent="0.25">
      <c r="A54" s="106" t="s">
        <v>22</v>
      </c>
      <c r="B54" s="116"/>
      <c r="C54" s="55" t="str">
        <f>IF(C53="","",IF(ABS(C53)&lt;$AG$1,"OK","Fehlermeldung 2"))</f>
        <v/>
      </c>
      <c r="D54" s="55" t="str">
        <f>IF(D53="","",IF(ABS(D53)&lt;$AG$1,"OK","Fehlermeldung 2"))</f>
        <v/>
      </c>
      <c r="E54" s="55" t="str">
        <f>IF(E53="","",IF(ABS(E53)&lt;$AG$1,"OK","Fehlermeldung 2"))</f>
        <v/>
      </c>
      <c r="F54" s="55" t="str">
        <f>IF(F53="","",IF(ABS(F53)&lt;$AG$2,"OK","Fehlermeldung 2"))</f>
        <v/>
      </c>
    </row>
    <row r="55" spans="1:11" ht="15.75" x14ac:dyDescent="0.2">
      <c r="A55" s="108" t="s">
        <v>14</v>
      </c>
      <c r="B55" s="115"/>
      <c r="C55" s="54" t="str">
        <f>IF(C30="","",C30-C21)</f>
        <v/>
      </c>
      <c r="D55" s="54" t="str">
        <f>IF(D30="","",D30-D21)</f>
        <v/>
      </c>
      <c r="E55" s="54" t="str">
        <f>IF(AND(ISNUMBER(C55),ISNUMBER(D55)),SQRT(C55^2+D55^2),"")</f>
        <v/>
      </c>
      <c r="F55" s="54" t="str">
        <f>IF(E30="","",ABS(E30-E21))</f>
        <v/>
      </c>
    </row>
    <row r="56" spans="1:11" ht="16.5" thickBot="1" x14ac:dyDescent="0.25">
      <c r="A56" s="124" t="s">
        <v>22</v>
      </c>
      <c r="B56" s="125"/>
      <c r="C56" s="55" t="str">
        <f>IF(C55="","",IF(ABS(C55)&lt;$AG$1,"OK","Fehlermeldung 2"))</f>
        <v/>
      </c>
      <c r="D56" s="55" t="str">
        <f>IF(D55="","",IF(ABS(D55)&lt;$AG$1,"OK","Fehlermeldung 2"))</f>
        <v/>
      </c>
      <c r="E56" s="55" t="str">
        <f>IF(E55="","",IF(ABS(E55)&lt;$AG$1,"OK","Fehlermeldung 2"))</f>
        <v/>
      </c>
      <c r="F56" s="55" t="str">
        <f>IF(F55="","",IF(ABS(F55)&lt;$AG$2,"OK","Fehlermeldung 2"))</f>
        <v/>
      </c>
    </row>
    <row r="57" spans="1:11" ht="18.75" customHeight="1" x14ac:dyDescent="0.2">
      <c r="A57" s="108" t="s">
        <v>15</v>
      </c>
      <c r="B57" s="115"/>
      <c r="C57" s="54" t="str">
        <f>IF(C31="","",C31-C22)</f>
        <v/>
      </c>
      <c r="D57" s="54" t="str">
        <f>IF(D31="","",D31-D22)</f>
        <v/>
      </c>
      <c r="E57" s="54" t="str">
        <f>IF(AND(ISNUMBER(C57),ISNUMBER(D57)),SQRT(C57^2+D57^2),"")</f>
        <v/>
      </c>
      <c r="F57" s="54" t="str">
        <f>IF(E31="","",E31-E22)</f>
        <v/>
      </c>
    </row>
    <row r="58" spans="1:11" ht="16.5" thickBot="1" x14ac:dyDescent="0.25">
      <c r="A58" s="106" t="s">
        <v>22</v>
      </c>
      <c r="B58" s="116"/>
      <c r="C58" s="55" t="str">
        <f>IF(C57="","",IF(ABS(C57)&lt;$AG$1,"OK","Fehlermeldung 2"))</f>
        <v/>
      </c>
      <c r="D58" s="55" t="str">
        <f>IF(D57="","",IF(ABS(D57)&lt;$AG$1,"OK","Fehlermeldung 2"))</f>
        <v/>
      </c>
      <c r="E58" s="55" t="str">
        <f>IF(E57="","",IF(ABS(E57)&lt;$AG$1,"OK","Fehlermeldung 2"))</f>
        <v/>
      </c>
      <c r="F58" s="55" t="str">
        <f>IF(F57="","",IF(ABS(F57)&lt;$AG$2,"OK","Fehlermeldung 2"))</f>
        <v/>
      </c>
    </row>
    <row r="59" spans="1:11" ht="12" customHeight="1" x14ac:dyDescent="0.2"/>
    <row r="60" spans="1:11" ht="16.5" customHeight="1" x14ac:dyDescent="0.2">
      <c r="A60" s="56" t="s">
        <v>38</v>
      </c>
      <c r="B60" s="120" t="str">
        <f>CONCATENATE("Überschreitung der Genauigkeit der Lagekoordinaten entspr. der Vorgaben der AV SAPOS: (&lt;= ",TEXT(($AG$1-0.0005)*100,"0,0")," cm)")</f>
        <v>Überschreitung der Genauigkeit der Lagekoordinaten entspr. der Vorgaben der AV SAPOS: (&lt;= 1,2 cm)</v>
      </c>
      <c r="C60" s="120"/>
      <c r="D60" s="120"/>
      <c r="E60" s="120"/>
      <c r="F60" s="120"/>
      <c r="G60" s="120"/>
      <c r="H60" s="57"/>
      <c r="I60" s="57"/>
      <c r="J60" s="57"/>
      <c r="K60" s="57"/>
    </row>
    <row r="61" spans="1:11" ht="16.5" customHeight="1" x14ac:dyDescent="0.2">
      <c r="B61" s="120" t="str">
        <f>CONCATENATE("Überschreitung der Genauigkeit der DHHN16-Höhe: (&lt;=",TEXT(($AG$2-0.0005)*100,"0,0")," cm).")</f>
        <v>Überschreitung der Genauigkeit der DHHN16-Höhe: (&lt;=3,0 cm).</v>
      </c>
      <c r="C61" s="120"/>
      <c r="D61" s="120"/>
      <c r="E61" s="120"/>
      <c r="F61" s="120"/>
      <c r="G61" s="57"/>
      <c r="H61" s="57"/>
      <c r="I61" s="57"/>
      <c r="J61" s="57"/>
      <c r="K61" s="57"/>
    </row>
    <row r="62" spans="1:11" ht="16.5" customHeight="1" x14ac:dyDescent="0.2">
      <c r="G62" s="57"/>
      <c r="H62" s="57"/>
      <c r="I62" s="57"/>
      <c r="J62" s="57"/>
      <c r="K62" s="57"/>
    </row>
    <row r="63" spans="1:11" ht="16.5" customHeight="1" x14ac:dyDescent="0.2">
      <c r="B63" s="57"/>
      <c r="C63" s="57"/>
      <c r="D63" s="57"/>
      <c r="E63" s="57"/>
      <c r="F63" s="57"/>
      <c r="G63" s="57"/>
      <c r="H63" s="57"/>
      <c r="I63" s="57"/>
      <c r="J63" s="57"/>
      <c r="K63" s="57"/>
    </row>
    <row r="64" spans="1:11" ht="12.75" customHeight="1" x14ac:dyDescent="0.2">
      <c r="B64" s="57"/>
      <c r="C64" s="57"/>
      <c r="D64" s="57"/>
      <c r="E64" s="57"/>
      <c r="F64" s="57"/>
      <c r="G64" s="57"/>
      <c r="H64" s="57"/>
      <c r="I64" s="57"/>
      <c r="J64" s="57"/>
      <c r="K64" s="57"/>
    </row>
    <row r="65" spans="2:11" ht="12.75" customHeight="1" x14ac:dyDescent="0.2">
      <c r="B65" s="57"/>
      <c r="C65" s="57"/>
      <c r="D65" s="57"/>
      <c r="E65" s="57"/>
      <c r="F65" s="57"/>
      <c r="G65" s="57"/>
      <c r="H65" s="57"/>
      <c r="I65" s="57"/>
      <c r="J65" s="57"/>
      <c r="K65" s="57"/>
    </row>
    <row r="66" spans="2:11" ht="12.75" customHeight="1" x14ac:dyDescent="0.2">
      <c r="B66" s="57"/>
      <c r="C66" s="57"/>
      <c r="D66" s="57"/>
      <c r="E66" s="57"/>
      <c r="F66" s="57"/>
      <c r="G66" s="57"/>
      <c r="H66" s="57"/>
      <c r="I66" s="57"/>
      <c r="J66" s="57"/>
      <c r="K66" s="57"/>
    </row>
    <row r="67" spans="2:11" ht="12.75" customHeight="1" x14ac:dyDescent="0.2">
      <c r="B67" s="57"/>
      <c r="C67" s="57"/>
      <c r="D67" s="57"/>
      <c r="E67" s="57"/>
      <c r="F67" s="57"/>
      <c r="G67" s="57"/>
      <c r="H67" s="57"/>
      <c r="I67" s="57"/>
      <c r="J67" s="57"/>
      <c r="K67" s="57"/>
    </row>
    <row r="68" spans="2:11" ht="12.75" customHeight="1" x14ac:dyDescent="0.2">
      <c r="B68" s="57"/>
      <c r="C68" s="57"/>
      <c r="D68" s="57"/>
      <c r="E68" s="57"/>
      <c r="F68" s="57"/>
      <c r="G68" s="57"/>
      <c r="H68" s="57"/>
      <c r="I68" s="57"/>
      <c r="J68" s="57"/>
      <c r="K68" s="57"/>
    </row>
  </sheetData>
  <sheetProtection algorithmName="SHA-512" hashValue="Gy3uekq2FIeiEeAcaYM2QtFRM1+1xfRt6/GcRzQX5UJtFlBCgcIqUQDeZO//Tga9GgEfp6qJAyDoGlR7juku9A==" saltValue="X4AXErLW44uyrngZRQXElQ==" spinCount="100000" sheet="1" selectLockedCells="1" selectUnlockedCells="1"/>
  <mergeCells count="25">
    <mergeCell ref="B61:F61"/>
    <mergeCell ref="B60:G60"/>
    <mergeCell ref="C46:F46"/>
    <mergeCell ref="A50:B50"/>
    <mergeCell ref="A52:B52"/>
    <mergeCell ref="A54:B54"/>
    <mergeCell ref="A56:B56"/>
    <mergeCell ref="A58:B58"/>
    <mergeCell ref="A51:B51"/>
    <mergeCell ref="A53:B53"/>
    <mergeCell ref="A55:B55"/>
    <mergeCell ref="A57:B57"/>
    <mergeCell ref="C15:E15"/>
    <mergeCell ref="A49:B49"/>
    <mergeCell ref="A18:B18"/>
    <mergeCell ref="A19:B19"/>
    <mergeCell ref="A20:B20"/>
    <mergeCell ref="A21:B21"/>
    <mergeCell ref="C24:E24"/>
    <mergeCell ref="A22:B22"/>
    <mergeCell ref="A27:B27"/>
    <mergeCell ref="A28:B28"/>
    <mergeCell ref="A29:B29"/>
    <mergeCell ref="A30:B30"/>
    <mergeCell ref="A31:B31"/>
  </mergeCells>
  <conditionalFormatting sqref="C49:D58 F49:F58">
    <cfRule type="containsText" dxfId="21" priority="27" operator="containsText" text="FEHLER">
      <formula>NOT(ISERROR(SEARCH("FEHLER",C49)))</formula>
    </cfRule>
    <cfRule type="containsText" dxfId="20" priority="28" operator="containsText" text="OK">
      <formula>NOT(ISERROR(SEARCH("OK",C49)))</formula>
    </cfRule>
  </conditionalFormatting>
  <conditionalFormatting sqref="E57">
    <cfRule type="containsText" dxfId="19" priority="25" operator="containsText" text="FEHLER">
      <formula>NOT(ISERROR(SEARCH("FEHLER",E57)))</formula>
    </cfRule>
    <cfRule type="containsText" dxfId="18" priority="26" operator="containsText" text="OK">
      <formula>NOT(ISERROR(SEARCH("OK",E57)))</formula>
    </cfRule>
  </conditionalFormatting>
  <conditionalFormatting sqref="E49">
    <cfRule type="containsText" dxfId="17" priority="23" operator="containsText" text="FEHLER">
      <formula>NOT(ISERROR(SEARCH("FEHLER",E49)))</formula>
    </cfRule>
    <cfRule type="containsText" dxfId="16" priority="24" operator="containsText" text="OK">
      <formula>NOT(ISERROR(SEARCH("OK",E49)))</formula>
    </cfRule>
  </conditionalFormatting>
  <conditionalFormatting sqref="E51">
    <cfRule type="containsText" dxfId="15" priority="15" operator="containsText" text="FEHLER">
      <formula>NOT(ISERROR(SEARCH("FEHLER",E51)))</formula>
    </cfRule>
    <cfRule type="containsText" dxfId="14" priority="16" operator="containsText" text="OK">
      <formula>NOT(ISERROR(SEARCH("OK",E51)))</formula>
    </cfRule>
  </conditionalFormatting>
  <conditionalFormatting sqref="E53">
    <cfRule type="containsText" dxfId="13" priority="13" operator="containsText" text="FEHLER">
      <formula>NOT(ISERROR(SEARCH("FEHLER",E53)))</formula>
    </cfRule>
    <cfRule type="containsText" dxfId="12" priority="14" operator="containsText" text="OK">
      <formula>NOT(ISERROR(SEARCH("OK",E53)))</formula>
    </cfRule>
  </conditionalFormatting>
  <conditionalFormatting sqref="E55">
    <cfRule type="containsText" dxfId="11" priority="11" operator="containsText" text="FEHLER">
      <formula>NOT(ISERROR(SEARCH("FEHLER",E55)))</formula>
    </cfRule>
    <cfRule type="containsText" dxfId="10" priority="12" operator="containsText" text="OK">
      <formula>NOT(ISERROR(SEARCH("OK",E55)))</formula>
    </cfRule>
  </conditionalFormatting>
  <conditionalFormatting sqref="E50">
    <cfRule type="containsText" dxfId="9" priority="9" operator="containsText" text="FEHLER">
      <formula>NOT(ISERROR(SEARCH("FEHLER",E50)))</formula>
    </cfRule>
    <cfRule type="containsText" dxfId="8" priority="10" operator="containsText" text="OK">
      <formula>NOT(ISERROR(SEARCH("OK",E50)))</formula>
    </cfRule>
  </conditionalFormatting>
  <conditionalFormatting sqref="E52">
    <cfRule type="containsText" dxfId="7" priority="7" operator="containsText" text="FEHLER">
      <formula>NOT(ISERROR(SEARCH("FEHLER",E52)))</formula>
    </cfRule>
    <cfRule type="containsText" dxfId="6" priority="8" operator="containsText" text="OK">
      <formula>NOT(ISERROR(SEARCH("OK",E52)))</formula>
    </cfRule>
  </conditionalFormatting>
  <conditionalFormatting sqref="E54">
    <cfRule type="containsText" dxfId="5" priority="5" operator="containsText" text="FEHLER">
      <formula>NOT(ISERROR(SEARCH("FEHLER",E54)))</formula>
    </cfRule>
    <cfRule type="containsText" dxfId="4" priority="6" operator="containsText" text="OK">
      <formula>NOT(ISERROR(SEARCH("OK",E54)))</formula>
    </cfRule>
  </conditionalFormatting>
  <conditionalFormatting sqref="E56">
    <cfRule type="containsText" dxfId="3" priority="3" operator="containsText" text="FEHLER">
      <formula>NOT(ISERROR(SEARCH("FEHLER",E56)))</formula>
    </cfRule>
    <cfRule type="containsText" dxfId="2" priority="4" operator="containsText" text="OK">
      <formula>NOT(ISERROR(SEARCH("OK",E56)))</formula>
    </cfRule>
  </conditionalFormatting>
  <conditionalFormatting sqref="E58">
    <cfRule type="containsText" dxfId="1" priority="1" operator="containsText" text="FEHLER">
      <formula>NOT(ISERROR(SEARCH("FEHLER",E58)))</formula>
    </cfRule>
    <cfRule type="containsText" dxfId="0" priority="2" operator="containsText" text="OK">
      <formula>NOT(ISERROR(SEARCH("OK",E58)))</formula>
    </cfRule>
  </conditionalFormatting>
  <pageMargins left="0.7" right="0.7" top="0.78740157499999996" bottom="0.78740157499999996" header="0.3" footer="0.3"/>
  <pageSetup paperSize="9" orientation="landscape" r:id="rId1"/>
  <headerFooter>
    <oddFooter>&amp;C&amp;P -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8CFBD84A968C6F4596DCADE21278BCC0" ma:contentTypeVersion="0" ma:contentTypeDescription="Ein neues Dokument erstellen." ma:contentTypeScope="" ma:versionID="fc5607dc59971a4102a6d8a076312537">
  <xsd:schema xmlns:xsd="http://www.w3.org/2001/XMLSchema" xmlns:xs="http://www.w3.org/2001/XMLSchema" xmlns:p="http://schemas.microsoft.com/office/2006/metadata/properties" targetNamespace="http://schemas.microsoft.com/office/2006/metadata/properties" ma:root="true" ma:fieldsID="b4f5dc90cf06628c3b90945c8266c24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E2321C-F3D7-487C-B7CD-DF8657322A7C}">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F118115B-63BE-43DB-AB20-A0C94C4D8E9F}">
  <ds:schemaRefs>
    <ds:schemaRef ds:uri="http://schemas.microsoft.com/sharepoint/v3/contenttype/forms"/>
  </ds:schemaRefs>
</ds:datastoreItem>
</file>

<file path=customXml/itemProps3.xml><?xml version="1.0" encoding="utf-8"?>
<ds:datastoreItem xmlns:ds="http://schemas.openxmlformats.org/officeDocument/2006/customXml" ds:itemID="{8F9E7F5C-383F-4E9D-81C2-3ED11143AA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5</vt:i4>
      </vt:variant>
    </vt:vector>
  </HeadingPairs>
  <TitlesOfParts>
    <vt:vector size="10" baseType="lpstr">
      <vt:lpstr>Hinweise zur Nutzung</vt:lpstr>
      <vt:lpstr>Eingabe Verwaltungsdaten</vt:lpstr>
      <vt:lpstr>Messdaten</vt:lpstr>
      <vt:lpstr>Innere Genauigkeit</vt:lpstr>
      <vt:lpstr>Äußere Genauigkeit</vt:lpstr>
      <vt:lpstr>'Äußere Genauigkeit'!Druckbereich</vt:lpstr>
      <vt:lpstr>'Eingabe Verwaltungsdaten'!Druckbereich</vt:lpstr>
      <vt:lpstr>'Hinweise zur Nutzung'!Druckbereich</vt:lpstr>
      <vt:lpstr>'Innere Genauigkeit'!Druckbereich</vt:lpstr>
      <vt:lpstr>Messdaten!Druckbereich</vt:lpstr>
    </vt:vector>
  </TitlesOfParts>
  <Company>LKVK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LP2005259</dc:creator>
  <cp:lastModifiedBy>Kresse, Gregor</cp:lastModifiedBy>
  <cp:lastPrinted>2025-02-28T10:52:35Z</cp:lastPrinted>
  <dcterms:created xsi:type="dcterms:W3CDTF">2008-03-19T08:33:51Z</dcterms:created>
  <dcterms:modified xsi:type="dcterms:W3CDTF">2025-02-28T10:52:56Z</dcterms:modified>
  <cp:contentStatus/>
</cp:coreProperties>
</file>