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template.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chartsheets/sheet1.xml" ContentType="application/vnd.openxmlformats-officedocument.spreadsheetml.chart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pools\IIIB1pool\6504_geodaetische_Sonderaufgaben\1_Kalibrierung\2_EDM Kalibrierung+GNSS Prüffeld\Neue Unterlagen Internet\"/>
    </mc:Choice>
  </mc:AlternateContent>
  <bookViews>
    <workbookView xWindow="120" yWindow="30" windowWidth="28515" windowHeight="15645" activeTab="2"/>
  </bookViews>
  <sheets>
    <sheet name="Hinweise zur Nutzung" sheetId="17" r:id="rId1"/>
    <sheet name="Eingabe Verwaltungsdaten" sheetId="16" r:id="rId2"/>
    <sheet name="Eingabe Messdaten" sheetId="15" r:id="rId3"/>
    <sheet name="Datenauswertung" sheetId="13" r:id="rId4"/>
    <sheet name="Darstellung Abweichungen" sheetId="19" r:id="rId5"/>
    <sheet name="Tabelle2" sheetId="14" state="hidden" r:id="rId6"/>
  </sheets>
  <definedNames>
    <definedName name="_xlnm.Print_Area" localSheetId="3">Datenauswertung!$A$1:$H$58</definedName>
    <definedName name="_xlnm.Print_Area" localSheetId="2">'Eingabe Messdaten'!$A$1:$N$44</definedName>
    <definedName name="_xlnm.Print_Area" localSheetId="1">'Eingabe Verwaltungsdaten'!$A$1:$D$21</definedName>
    <definedName name="_xlnm.Print_Area" localSheetId="0">'Hinweise zur Nutzung'!$A$1:$A$17</definedName>
  </definedNames>
  <calcPr calcId="162913"/>
</workbook>
</file>

<file path=xl/calcChain.xml><?xml version="1.0" encoding="utf-8"?>
<calcChain xmlns="http://schemas.openxmlformats.org/spreadsheetml/2006/main">
  <c r="N44" i="15" l="1"/>
  <c r="V43" i="15" l="1"/>
  <c r="T43" i="15" s="1"/>
  <c r="V42" i="15"/>
  <c r="T42" i="15" s="1"/>
  <c r="V41" i="15"/>
  <c r="T41" i="15" s="1"/>
  <c r="V40" i="15"/>
  <c r="V39" i="15"/>
  <c r="T39" i="15" s="1"/>
  <c r="V38" i="15"/>
  <c r="T38" i="15" s="1"/>
  <c r="V37" i="15"/>
  <c r="T37" i="15" s="1"/>
  <c r="V36" i="15"/>
  <c r="V35" i="15"/>
  <c r="T35" i="15" s="1"/>
  <c r="V34" i="15"/>
  <c r="T34" i="15" s="1"/>
  <c r="V33" i="15"/>
  <c r="T33" i="15" s="1"/>
  <c r="V32" i="15"/>
  <c r="T32" i="15" s="1"/>
  <c r="V31" i="15"/>
  <c r="T31" i="15" s="1"/>
  <c r="V30" i="15"/>
  <c r="T30" i="15" s="1"/>
  <c r="V29" i="15"/>
  <c r="T29" i="15" s="1"/>
  <c r="V28" i="15"/>
  <c r="T28" i="15" s="1"/>
  <c r="V27" i="15"/>
  <c r="T27" i="15" s="1"/>
  <c r="V26" i="15"/>
  <c r="T26" i="15" s="1"/>
  <c r="V25" i="15"/>
  <c r="T25" i="15" s="1"/>
  <c r="V24" i="15"/>
  <c r="V23" i="15"/>
  <c r="T23" i="15" s="1"/>
  <c r="V22" i="15"/>
  <c r="T22" i="15" s="1"/>
  <c r="V21" i="15"/>
  <c r="T21" i="15" s="1"/>
  <c r="V20" i="15"/>
  <c r="T20" i="15" s="1"/>
  <c r="V19" i="15"/>
  <c r="V18" i="15"/>
  <c r="V17" i="15"/>
  <c r="T17" i="15" s="1"/>
  <c r="T40" i="15"/>
  <c r="T36" i="15"/>
  <c r="T24" i="15"/>
  <c r="T19" i="15"/>
  <c r="T18" i="15"/>
  <c r="V16" i="15" l="1"/>
  <c r="T16" i="15" l="1"/>
  <c r="C10" i="15" l="1"/>
  <c r="M7" i="15"/>
  <c r="H6" i="13" s="1"/>
  <c r="C7" i="15"/>
  <c r="C6" i="13" s="1"/>
  <c r="C8" i="15"/>
  <c r="C9" i="15"/>
  <c r="C7" i="13" l="1"/>
  <c r="C8" i="13"/>
  <c r="C9" i="13"/>
  <c r="Z17" i="15" l="1"/>
  <c r="Z18" i="15"/>
  <c r="Z19" i="15"/>
  <c r="Z20" i="15"/>
  <c r="Z21" i="15"/>
  <c r="Z22" i="15"/>
  <c r="Z23" i="15"/>
  <c r="Z24" i="15"/>
  <c r="Z25" i="15"/>
  <c r="Z26" i="15"/>
  <c r="Z27" i="15"/>
  <c r="Z28" i="15"/>
  <c r="Z29" i="15"/>
  <c r="Z30" i="15"/>
  <c r="Z31" i="15"/>
  <c r="Z32" i="15"/>
  <c r="Z33" i="15"/>
  <c r="Z34" i="15"/>
  <c r="Z35" i="15"/>
  <c r="Z36" i="15"/>
  <c r="Z37" i="15"/>
  <c r="Z38" i="15"/>
  <c r="Z39" i="15"/>
  <c r="Z40" i="15"/>
  <c r="Z41" i="15"/>
  <c r="Z42" i="15"/>
  <c r="Z43" i="15"/>
  <c r="Z16" i="15"/>
  <c r="N17" i="15" l="1"/>
  <c r="D16" i="13" s="1"/>
  <c r="N18" i="15"/>
  <c r="N19" i="15"/>
  <c r="N20" i="15"/>
  <c r="N21" i="15"/>
  <c r="N22" i="15"/>
  <c r="N23" i="15"/>
  <c r="N24" i="15"/>
  <c r="N25" i="15"/>
  <c r="N26" i="15"/>
  <c r="N27" i="15"/>
  <c r="N28" i="15"/>
  <c r="N29" i="15"/>
  <c r="N30" i="15"/>
  <c r="N31" i="15"/>
  <c r="N32" i="15"/>
  <c r="N33" i="15"/>
  <c r="N34" i="15"/>
  <c r="N35" i="15"/>
  <c r="N36" i="15"/>
  <c r="N37" i="15"/>
  <c r="N38" i="15"/>
  <c r="N39" i="15"/>
  <c r="N40" i="15"/>
  <c r="N41" i="15"/>
  <c r="N42" i="15"/>
  <c r="N43" i="15"/>
  <c r="N16" i="15"/>
  <c r="D15" i="13" s="1"/>
  <c r="W42" i="15" l="1"/>
  <c r="D41" i="13"/>
  <c r="W40" i="15"/>
  <c r="W38" i="15"/>
  <c r="D37" i="13"/>
  <c r="W36" i="15"/>
  <c r="W34" i="15"/>
  <c r="D33" i="13"/>
  <c r="W32" i="15"/>
  <c r="W30" i="15"/>
  <c r="D29" i="13"/>
  <c r="W28" i="15"/>
  <c r="W26" i="15"/>
  <c r="D25" i="13"/>
  <c r="W24" i="15"/>
  <c r="W22" i="15"/>
  <c r="W20" i="15"/>
  <c r="W18" i="15"/>
  <c r="W43" i="15"/>
  <c r="D42" i="13"/>
  <c r="W41" i="15"/>
  <c r="W39" i="15"/>
  <c r="W37" i="15"/>
  <c r="W35" i="15"/>
  <c r="W33" i="15"/>
  <c r="W31" i="15"/>
  <c r="D30" i="13"/>
  <c r="W29" i="15"/>
  <c r="W27" i="15"/>
  <c r="W25" i="15"/>
  <c r="W23" i="15"/>
  <c r="W21" i="15"/>
  <c r="W19" i="15"/>
  <c r="W17" i="15"/>
  <c r="W16" i="15"/>
  <c r="D17" i="13" l="1"/>
  <c r="E17" i="13" s="1"/>
  <c r="D21" i="13"/>
  <c r="E21" i="13" s="1"/>
  <c r="D18" i="13"/>
  <c r="E18" i="13" s="1"/>
  <c r="D22" i="13"/>
  <c r="E22" i="13" s="1"/>
  <c r="D26" i="13"/>
  <c r="E26" i="13" s="1"/>
  <c r="D36" i="13"/>
  <c r="E36" i="13" s="1"/>
  <c r="D32" i="13"/>
  <c r="E32" i="13" s="1"/>
  <c r="E30" i="13"/>
  <c r="E42" i="13"/>
  <c r="E25" i="13"/>
  <c r="E29" i="13"/>
  <c r="E33" i="13"/>
  <c r="E37" i="13"/>
  <c r="E41" i="13"/>
  <c r="D19" i="13"/>
  <c r="E19" i="13" s="1"/>
  <c r="D23" i="13"/>
  <c r="E23" i="13" s="1"/>
  <c r="D27" i="13"/>
  <c r="E27" i="13" s="1"/>
  <c r="D31" i="13"/>
  <c r="E31" i="13" s="1"/>
  <c r="D35" i="13"/>
  <c r="E35" i="13" s="1"/>
  <c r="D39" i="13"/>
  <c r="E39" i="13" s="1"/>
  <c r="E15" i="13"/>
  <c r="D20" i="13"/>
  <c r="E20" i="13" s="1"/>
  <c r="D24" i="13"/>
  <c r="E24" i="13" s="1"/>
  <c r="D28" i="13"/>
  <c r="E28" i="13" s="1"/>
  <c r="D34" i="13"/>
  <c r="E34" i="13" s="1"/>
  <c r="D38" i="13"/>
  <c r="E38" i="13" s="1"/>
  <c r="E16" i="13"/>
  <c r="D40" i="13"/>
  <c r="E40" i="13" s="1"/>
  <c r="D43" i="13" l="1"/>
  <c r="E45" i="13" s="1"/>
  <c r="E36" i="14"/>
  <c r="E35" i="14"/>
  <c r="E49" i="13" l="1"/>
  <c r="E37" i="14"/>
  <c r="F29" i="13" l="1"/>
  <c r="G29" i="13" s="1"/>
  <c r="H29" i="13" s="1"/>
  <c r="B17" i="14" s="1"/>
  <c r="F40" i="13"/>
  <c r="G40" i="13" s="1"/>
  <c r="H40" i="13" s="1"/>
  <c r="B28" i="14" s="1"/>
  <c r="F24" i="13"/>
  <c r="G24" i="13" s="1"/>
  <c r="H24" i="13" s="1"/>
  <c r="B12" i="14" s="1"/>
  <c r="F35" i="13"/>
  <c r="G35" i="13" s="1"/>
  <c r="H35" i="13" s="1"/>
  <c r="B23" i="14" s="1"/>
  <c r="F19" i="13"/>
  <c r="G19" i="13" s="1"/>
  <c r="H19" i="13" s="1"/>
  <c r="B7" i="14" s="1"/>
  <c r="F30" i="13"/>
  <c r="G30" i="13" s="1"/>
  <c r="H30" i="13" s="1"/>
  <c r="F41" i="13"/>
  <c r="G41" i="13" s="1"/>
  <c r="H41" i="13" s="1"/>
  <c r="B29" i="14" s="1"/>
  <c r="F25" i="13"/>
  <c r="G25" i="13" s="1"/>
  <c r="H25" i="13" s="1"/>
  <c r="B13" i="14" s="1"/>
  <c r="F36" i="13"/>
  <c r="G36" i="13" s="1"/>
  <c r="H36" i="13" s="1"/>
  <c r="B24" i="14" s="1"/>
  <c r="F20" i="13"/>
  <c r="G20" i="13" s="1"/>
  <c r="H20" i="13" s="1"/>
  <c r="B8" i="14" s="1"/>
  <c r="F31" i="13"/>
  <c r="G31" i="13" s="1"/>
  <c r="H31" i="13" s="1"/>
  <c r="B19" i="14" s="1"/>
  <c r="F42" i="13"/>
  <c r="G42" i="13" s="1"/>
  <c r="H42" i="13" s="1"/>
  <c r="B30" i="14" s="1"/>
  <c r="F26" i="13"/>
  <c r="G26" i="13" s="1"/>
  <c r="H26" i="13" s="1"/>
  <c r="B14" i="14" s="1"/>
  <c r="F33" i="13"/>
  <c r="G33" i="13" s="1"/>
  <c r="H33" i="13" s="1"/>
  <c r="B21" i="14" s="1"/>
  <c r="F39" i="13"/>
  <c r="G39" i="13" s="1"/>
  <c r="H39" i="13" s="1"/>
  <c r="B27" i="14" s="1"/>
  <c r="F34" i="13"/>
  <c r="G34" i="13" s="1"/>
  <c r="H34" i="13" s="1"/>
  <c r="B22" i="14" s="1"/>
  <c r="F37" i="13"/>
  <c r="G37" i="13" s="1"/>
  <c r="H37" i="13" s="1"/>
  <c r="B25" i="14" s="1"/>
  <c r="F21" i="13"/>
  <c r="G21" i="13" s="1"/>
  <c r="H21" i="13" s="1"/>
  <c r="B9" i="14" s="1"/>
  <c r="F32" i="13"/>
  <c r="G32" i="13" s="1"/>
  <c r="H32" i="13" s="1"/>
  <c r="B20" i="14" s="1"/>
  <c r="F16" i="13"/>
  <c r="G16" i="13" s="1"/>
  <c r="H16" i="13" s="1"/>
  <c r="B4" i="14" s="1"/>
  <c r="F27" i="13"/>
  <c r="G27" i="13" s="1"/>
  <c r="H27" i="13" s="1"/>
  <c r="B15" i="14" s="1"/>
  <c r="F38" i="13"/>
  <c r="G38" i="13" s="1"/>
  <c r="H38" i="13" s="1"/>
  <c r="B26" i="14" s="1"/>
  <c r="F22" i="13"/>
  <c r="G22" i="13" s="1"/>
  <c r="H22" i="13" s="1"/>
  <c r="B10" i="14" s="1"/>
  <c r="F17" i="13"/>
  <c r="G17" i="13" s="1"/>
  <c r="H17" i="13" s="1"/>
  <c r="F28" i="13"/>
  <c r="G28" i="13" s="1"/>
  <c r="H28" i="13" s="1"/>
  <c r="B16" i="14" s="1"/>
  <c r="F23" i="13"/>
  <c r="G23" i="13" s="1"/>
  <c r="H23" i="13" s="1"/>
  <c r="B11" i="14" s="1"/>
  <c r="F18" i="13"/>
  <c r="G18" i="13" s="1"/>
  <c r="H18" i="13" s="1"/>
  <c r="B6" i="14" s="1"/>
  <c r="E51" i="13"/>
  <c r="F15" i="13"/>
  <c r="B18" i="14"/>
  <c r="G15" i="13" l="1"/>
  <c r="H15" i="13" s="1"/>
  <c r="B5" i="14"/>
  <c r="B3" i="14" l="1"/>
  <c r="B31" i="14" s="1"/>
  <c r="C31" i="14" s="1"/>
  <c r="E47" i="13" s="1"/>
  <c r="H47" i="13" s="1"/>
  <c r="E46" i="13"/>
  <c r="H46" i="13" s="1"/>
</calcChain>
</file>

<file path=xl/sharedStrings.xml><?xml version="1.0" encoding="utf-8"?>
<sst xmlns="http://schemas.openxmlformats.org/spreadsheetml/2006/main" count="146" uniqueCount="93">
  <si>
    <t>(1)</t>
  </si>
  <si>
    <t>(2)</t>
  </si>
  <si>
    <t>(5)</t>
  </si>
  <si>
    <t>(6)</t>
  </si>
  <si>
    <t>(7)</t>
  </si>
  <si>
    <t>(8)</t>
  </si>
  <si>
    <t>Sollstrecken</t>
  </si>
  <si>
    <t>von</t>
  </si>
  <si>
    <t>nach</t>
  </si>
  <si>
    <t>(horizontal)</t>
  </si>
  <si>
    <t>[m]</t>
  </si>
  <si>
    <t>Messwerte</t>
  </si>
  <si>
    <t>Abweichg.</t>
  </si>
  <si>
    <t>Restab-</t>
  </si>
  <si>
    <t>Sollstr. -</t>
  </si>
  <si>
    <t>weich-</t>
  </si>
  <si>
    <t>Betrag der größten Abweichung (Sp.5) :</t>
  </si>
  <si>
    <t>Betrag der größten Restabweichung (Sp.8) :</t>
  </si>
  <si>
    <t>Mittelwert der Beträge der Restabweichungen (Sp.8) :</t>
  </si>
  <si>
    <t/>
  </si>
  <si>
    <t>Pfeiler</t>
  </si>
  <si>
    <t>Strecken gemessen</t>
  </si>
  <si>
    <t>(atmosph. Korr. Horizontalstr.)</t>
  </si>
  <si>
    <t xml:space="preserve">ungen </t>
  </si>
  <si>
    <t>(3)</t>
  </si>
  <si>
    <t>(4)</t>
  </si>
  <si>
    <t>m</t>
  </si>
  <si>
    <t>zulässig:</t>
  </si>
  <si>
    <t>Additionskonstante (m)</t>
  </si>
  <si>
    <t>Maßstabsfaktor:</t>
  </si>
  <si>
    <t>Verbesserung auf Km (m)</t>
  </si>
  <si>
    <t>Maßstabsverbesserung auf Km (m)</t>
  </si>
  <si>
    <t xml:space="preserve"> </t>
  </si>
  <si>
    <t>Berechnung</t>
  </si>
  <si>
    <t xml:space="preserve">Beobachter:in: </t>
  </si>
  <si>
    <t>Erläuterungen zur Auswertung:</t>
  </si>
  <si>
    <t>eingehalten:</t>
  </si>
  <si>
    <t>Gerätetyp:</t>
  </si>
  <si>
    <t>Anzahl der Beobachtungen (n):</t>
  </si>
  <si>
    <t>Die geprüften zulässigen amtlichen Grenzwerte des EDM´s gelten für die Berliner Liegenschaftsvermessung.</t>
  </si>
  <si>
    <t>Datum der Messung:</t>
  </si>
  <si>
    <t>ungen</t>
  </si>
  <si>
    <t>Werte der</t>
  </si>
  <si>
    <t xml:space="preserve">korrigiert </t>
  </si>
  <si>
    <t xml:space="preserve">Die Auswertung der Kalibrierwerte erfolgt nach dem mathematischen Modell der vorgegebenen Sollstrecken und der  </t>
  </si>
  <si>
    <t>daraus abgeleiteten Schätzung der Eichparameter (Additionskonstante / Maßstabsfaktor).</t>
  </si>
  <si>
    <t>Verbesser-</t>
  </si>
  <si>
    <t>Die Sollmaße der Kalibrierstrecke Berlin wurden am 29./30.10.2020 mit dem Mekometer ME5000, Ser.-Nr. 357 064</t>
  </si>
  <si>
    <t>der Hochschule Neubrandenburg überprüft.</t>
  </si>
  <si>
    <t>&lt; 0,005 m</t>
  </si>
  <si>
    <t>&lt; 0,003 m</t>
  </si>
  <si>
    <t>Additionskonstante [m]:</t>
  </si>
  <si>
    <t>Temperatur</t>
  </si>
  <si>
    <t>Luftdruck</t>
  </si>
  <si>
    <t>Kippachs-</t>
  </si>
  <si>
    <t>höhe</t>
  </si>
  <si>
    <t>[Celsius]</t>
  </si>
  <si>
    <t>[hPa]</t>
  </si>
  <si>
    <t>atm. Korr.</t>
  </si>
  <si>
    <t>[ppm)</t>
  </si>
  <si>
    <t>Messung</t>
  </si>
  <si>
    <t>Mittel</t>
  </si>
  <si>
    <t>Reflektor-</t>
  </si>
  <si>
    <t>(9)</t>
  </si>
  <si>
    <t>(10)</t>
  </si>
  <si>
    <t>(11)</t>
  </si>
  <si>
    <t>(12)</t>
  </si>
  <si>
    <t>(13)</t>
  </si>
  <si>
    <t>(14)</t>
  </si>
  <si>
    <t>Horizontalstrecken</t>
  </si>
  <si>
    <t>atmosphärisch korregierten</t>
  </si>
  <si>
    <t>St.Pf. H</t>
  </si>
  <si>
    <t>Ziel Pf. H</t>
  </si>
  <si>
    <t>delta H</t>
  </si>
  <si>
    <t>Str. Horz</t>
  </si>
  <si>
    <t>Strecke</t>
  </si>
  <si>
    <t>Schrägstrecken</t>
  </si>
  <si>
    <t>atmosphärisch unkorregierten</t>
  </si>
  <si>
    <t>Auswertung</t>
  </si>
  <si>
    <t xml:space="preserve">             Streckenmessung   mit</t>
  </si>
  <si>
    <t>Eingabe der Verwaltungsdaten:</t>
  </si>
  <si>
    <t xml:space="preserve"> Auswahl der Streckenmessungsart:</t>
  </si>
  <si>
    <t>Eingabe der Messwerte:</t>
  </si>
  <si>
    <t>Datenauswertung:</t>
  </si>
  <si>
    <t>Allgemeine Hinweise</t>
  </si>
  <si>
    <t xml:space="preserve">EDM-Prüfstrecke Berlin Adlershof </t>
  </si>
  <si>
    <t xml:space="preserve">Alle Felder, die in der Vorlage ausgefüllt werden können, sind grau hinterlegt. Alle weiteren Felder sind geschützt, um die Funktionalitäten sicherzustellen. Die jeweiligen Seiten sind so vorkonfiguriert, dass man diese ausdrucken kann. 
Die Nutzung der Vorlage bedingt, dass jede Teilstrecke fünfmal gemessen wird. Hier kann vorab gewählt werden, ob Horizontal- oder Schrägstrecken und atmosphärisch korrigierte oder unkorrigiere Messungen durchgeführt wurden.
Die Einstellungen und Eingabe der allgemeinen Informationen erfolgt im Tabellenblatt "Eingabe Verwaltungsdaten". Die erforderlichen Informationen werden dann in den weiteren Tabellenblätter verwendet.
Im Tabellenblatt "Eingabe Messdaten" werden die Einzelmessungen und weiteren Daten entsprechend der eigenen Vorgaben eingetragen. Im Tabellenblatt "Datenauswertung" werden die Ergebnisse aufbereitet und am Ende grafisch dargestellt. </t>
  </si>
  <si>
    <t>Die Streckenmesswerte für die Datenauswertung werden aus den Mittelwert der Einzelmessungen gebildet.
Beim Messmodus Schrägstrecke werden die Dreifußhöhen über Pfeileroberkante sowie die Kippachshöhe des Instrumentes in der Streckenreduktion berücksichtigt. 
Nach den protokollierten Temperatur- und Luftdruckwerten sind bei atmospährischen unkorregierten Streckenmessungen die meteorologische Korrektion in ppm zu berechnen und in Spalte 7 einzutragen. Sie dienen der atmosphärischen Streckenreduktion.</t>
  </si>
  <si>
    <t>Abschließend werden in der EDM-Auswertung, nach dem mathematischen Modell der vorgegebenen Sollstrecken, die Messabweichungen und die Parameter der  
    • Nullpunktkorrektion
    • Maßstabskorrektion
bestimmt.</t>
  </si>
  <si>
    <t xml:space="preserve">Messungen auf der EDM-Prüfstrecke Berlin Adlershof </t>
  </si>
  <si>
    <t xml:space="preserve">Auswertung der EDM-Landesprüfstrecke Berlin Adlershof </t>
  </si>
  <si>
    <t>Nutzer:in:</t>
  </si>
  <si>
    <t>Instrumentennr.: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</si>
</sst>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 _€_-;\-* #,##0.00\ _€_-;_-* &quot;-&quot;??\ _€_-;_-@_-"/>
    <numFmt numFmtId="165" formatCode="0.0"/>
    <numFmt numFmtId="166" formatCode="0.0000"/>
    <numFmt numFmtId="167" formatCode="0.000000000"/>
    <numFmt numFmtId="168" formatCode="0.000"/>
    <numFmt numFmtId="169" formatCode="0.0000000"/>
    <numFmt numFmtId="170" formatCode="\+0.0000;\-0.0000"/>
    <numFmt numFmtId="171" formatCode="0.00000"/>
  </numFmts>
  <fonts count="26" x14ac:knownFonts="1">
    <font>
      <sz val="10"/>
      <name val="Arial"/>
    </font>
    <font>
      <sz val="10"/>
      <name val="Arial"/>
      <family val="2"/>
    </font>
    <font>
      <sz val="9"/>
      <name val="Arial"/>
      <family val="2"/>
    </font>
    <font>
      <sz val="8"/>
      <name val="Arial"/>
      <family val="2"/>
    </font>
    <font>
      <b/>
      <i/>
      <sz val="16"/>
      <name val="Arial"/>
      <family val="2"/>
    </font>
    <font>
      <b/>
      <sz val="9"/>
      <name val="Arial"/>
      <family val="2"/>
    </font>
    <font>
      <strike/>
      <sz val="9"/>
      <name val="Arial"/>
      <family val="2"/>
    </font>
    <font>
      <b/>
      <strike/>
      <sz val="9"/>
      <name val="Arial"/>
      <family val="2"/>
    </font>
    <font>
      <b/>
      <sz val="10"/>
      <name val="Arial"/>
      <family val="2"/>
    </font>
    <font>
      <sz val="10"/>
      <name val="Arial"/>
      <family val="2"/>
    </font>
    <font>
      <b/>
      <i/>
      <sz val="16"/>
      <name val="Arial"/>
      <family val="2"/>
    </font>
    <font>
      <vertAlign val="superscript"/>
      <sz val="8"/>
      <name val="Arial"/>
      <family val="2"/>
    </font>
    <font>
      <sz val="10"/>
      <color rgb="FFFFC000"/>
      <name val="Arial"/>
      <family val="2"/>
    </font>
    <font>
      <b/>
      <sz val="14"/>
      <name val="Arial"/>
      <family val="2"/>
    </font>
    <font>
      <b/>
      <i/>
      <sz val="18"/>
      <name val="Arial"/>
      <family val="2"/>
    </font>
    <font>
      <sz val="14"/>
      <name val="Arial"/>
      <family val="2"/>
    </font>
    <font>
      <b/>
      <i/>
      <sz val="14"/>
      <name val="Arial"/>
      <family val="2"/>
    </font>
    <font>
      <sz val="10"/>
      <color theme="0"/>
      <name val="Arial"/>
      <family val="2"/>
    </font>
    <font>
      <sz val="9"/>
      <color theme="0"/>
      <name val="Arial"/>
      <family val="2"/>
    </font>
    <font>
      <sz val="12"/>
      <name val="Arial"/>
      <family val="2"/>
    </font>
    <font>
      <b/>
      <sz val="12"/>
      <name val="Arial"/>
      <family val="2"/>
    </font>
    <font>
      <b/>
      <sz val="8"/>
      <name val="Arial"/>
      <family val="2"/>
    </font>
    <font>
      <b/>
      <i/>
      <sz val="8"/>
      <name val="Arial"/>
      <family val="2"/>
    </font>
    <font>
      <sz val="8"/>
      <color theme="0"/>
      <name val="Arial"/>
      <family val="2"/>
    </font>
    <font>
      <b/>
      <i/>
      <sz val="12"/>
      <name val="Arial"/>
      <family val="2"/>
    </font>
    <font>
      <sz val="12"/>
      <color theme="0"/>
      <name val="Arial"/>
      <family val="2"/>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7" tint="0.79998168889431442"/>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medium">
        <color indexed="64"/>
      </right>
      <top/>
      <bottom style="thin">
        <color indexed="64"/>
      </bottom>
      <diagonal/>
    </border>
    <border>
      <left style="hair">
        <color indexed="64"/>
      </left>
      <right style="hair">
        <color indexed="64"/>
      </right>
      <top style="hair">
        <color indexed="64"/>
      </top>
      <bottom/>
      <diagonal/>
    </border>
    <border>
      <left/>
      <right/>
      <top/>
      <bottom style="medium">
        <color indexed="64"/>
      </bottom>
      <diagonal/>
    </border>
    <border>
      <left style="hair">
        <color indexed="64"/>
      </left>
      <right/>
      <top style="hair">
        <color indexed="64"/>
      </top>
      <bottom style="hair">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197">
    <xf numFmtId="0" fontId="0" fillId="0" borderId="0" xfId="0"/>
    <xf numFmtId="0" fontId="0" fillId="0" borderId="0" xfId="0" applyBorder="1"/>
    <xf numFmtId="0" fontId="5" fillId="0" borderId="0" xfId="0" applyFont="1" applyFill="1" applyBorder="1" applyAlignment="1">
      <alignment horizontal="center"/>
    </xf>
    <xf numFmtId="0" fontId="9" fillId="0" borderId="0" xfId="0" applyFont="1"/>
    <xf numFmtId="11" fontId="0" fillId="0" borderId="0" xfId="0" applyNumberFormat="1"/>
    <xf numFmtId="0" fontId="9" fillId="0" borderId="0" xfId="0" applyFont="1" applyAlignment="1">
      <alignment vertical="top"/>
    </xf>
    <xf numFmtId="166" fontId="2" fillId="0" borderId="20" xfId="0" applyNumberFormat="1" applyFont="1" applyBorder="1" applyAlignment="1">
      <alignment horizontal="right" vertical="top"/>
    </xf>
    <xf numFmtId="166" fontId="2" fillId="0" borderId="0" xfId="0" applyNumberFormat="1" applyFont="1" applyBorder="1" applyAlignment="1">
      <alignment horizontal="right" vertical="top"/>
    </xf>
    <xf numFmtId="0" fontId="12" fillId="0" borderId="0" xfId="0" applyFont="1" applyBorder="1"/>
    <xf numFmtId="0" fontId="3" fillId="0" borderId="0" xfId="0" applyFont="1" applyBorder="1" applyProtection="1">
      <protection hidden="1"/>
    </xf>
    <xf numFmtId="0" fontId="0" fillId="0" borderId="0" xfId="0" applyProtection="1">
      <protection hidden="1"/>
    </xf>
    <xf numFmtId="0" fontId="4" fillId="0" borderId="0" xfId="0" applyFont="1" applyBorder="1" applyAlignment="1" applyProtection="1">
      <protection hidden="1"/>
    </xf>
    <xf numFmtId="0" fontId="0" fillId="0" borderId="0" xfId="0" applyBorder="1" applyProtection="1">
      <protection hidden="1"/>
    </xf>
    <xf numFmtId="0" fontId="10" fillId="0" borderId="0" xfId="0" applyFont="1" applyBorder="1" applyAlignment="1" applyProtection="1">
      <protection hidden="1"/>
    </xf>
    <xf numFmtId="0" fontId="2" fillId="0" borderId="21" xfId="0" applyFont="1" applyBorder="1" applyAlignment="1" applyProtection="1">
      <alignment horizontal="left" vertical="top"/>
      <protection hidden="1"/>
    </xf>
    <xf numFmtId="0" fontId="2" fillId="0" borderId="21" xfId="0" applyFont="1" applyBorder="1" applyAlignment="1" applyProtection="1">
      <alignment horizontal="center" vertical="top"/>
      <protection hidden="1"/>
    </xf>
    <xf numFmtId="0" fontId="2" fillId="2" borderId="21" xfId="0" applyFont="1" applyFill="1" applyBorder="1" applyAlignment="1" applyProtection="1">
      <alignment horizontal="center" vertical="top"/>
      <protection hidden="1"/>
    </xf>
    <xf numFmtId="0" fontId="2" fillId="2" borderId="21" xfId="0" applyFont="1" applyFill="1" applyBorder="1" applyAlignment="1" applyProtection="1">
      <alignment horizontal="center" vertical="center"/>
      <protection hidden="1"/>
    </xf>
    <xf numFmtId="0" fontId="0" fillId="0" borderId="21" xfId="0" applyBorder="1" applyProtection="1">
      <protection hidden="1"/>
    </xf>
    <xf numFmtId="0" fontId="5" fillId="0" borderId="23" xfId="0" quotePrefix="1" applyFont="1" applyBorder="1" applyAlignment="1" applyProtection="1">
      <alignment horizontal="center" vertical="center"/>
      <protection hidden="1"/>
    </xf>
    <xf numFmtId="0" fontId="5" fillId="0" borderId="24" xfId="0" quotePrefix="1" applyFont="1" applyBorder="1" applyAlignment="1" applyProtection="1">
      <alignment horizontal="center" vertical="center"/>
      <protection hidden="1"/>
    </xf>
    <xf numFmtId="0" fontId="5" fillId="0" borderId="25" xfId="0" quotePrefix="1" applyFont="1" applyBorder="1" applyAlignment="1" applyProtection="1">
      <alignment horizontal="center" vertical="center"/>
      <protection hidden="1"/>
    </xf>
    <xf numFmtId="0" fontId="5" fillId="0" borderId="24" xfId="0" quotePrefix="1" applyFont="1" applyBorder="1" applyAlignment="1" applyProtection="1">
      <alignment horizontal="center"/>
      <protection hidden="1"/>
    </xf>
    <xf numFmtId="0" fontId="5" fillId="0" borderId="26" xfId="0" quotePrefix="1" applyFont="1" applyBorder="1" applyAlignment="1" applyProtection="1">
      <alignment horizontal="center"/>
      <protection hidden="1"/>
    </xf>
    <xf numFmtId="0" fontId="5" fillId="0" borderId="4"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5" fillId="0" borderId="15" xfId="0" applyFont="1" applyBorder="1" applyAlignment="1" applyProtection="1">
      <alignment horizontal="center" vertical="center"/>
      <protection hidden="1"/>
    </xf>
    <xf numFmtId="0" fontId="5" fillId="0" borderId="5" xfId="0" applyFont="1" applyBorder="1" applyAlignment="1" applyProtection="1">
      <alignment horizontal="center"/>
      <protection hidden="1"/>
    </xf>
    <xf numFmtId="0" fontId="5" fillId="0" borderId="6" xfId="0" applyFont="1" applyBorder="1" applyAlignment="1" applyProtection="1">
      <alignment horizontal="center"/>
      <protection hidden="1"/>
    </xf>
    <xf numFmtId="0" fontId="5" fillId="0" borderId="27" xfId="0" applyFont="1" applyBorder="1" applyAlignment="1" applyProtection="1">
      <alignment horizontal="center" vertical="center"/>
      <protection hidden="1"/>
    </xf>
    <xf numFmtId="0" fontId="5" fillId="0" borderId="17" xfId="0" applyFont="1" applyBorder="1" applyAlignment="1" applyProtection="1">
      <alignment horizontal="center" vertical="center"/>
      <protection hidden="1"/>
    </xf>
    <xf numFmtId="0" fontId="5" fillId="0" borderId="18" xfId="0" applyFont="1" applyBorder="1" applyAlignment="1" applyProtection="1">
      <alignment horizontal="center" vertical="center"/>
      <protection hidden="1"/>
    </xf>
    <xf numFmtId="0" fontId="5" fillId="0" borderId="17"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2" fillId="0" borderId="4" xfId="0" applyFont="1" applyBorder="1" applyAlignment="1" applyProtection="1">
      <alignment horizontal="center" vertical="center"/>
      <protection hidden="1"/>
    </xf>
    <xf numFmtId="0" fontId="2" fillId="0" borderId="5" xfId="0" applyFont="1" applyBorder="1" applyAlignment="1" applyProtection="1">
      <alignment horizontal="center" vertical="center"/>
      <protection hidden="1"/>
    </xf>
    <xf numFmtId="168" fontId="5" fillId="0" borderId="5" xfId="0" applyNumberFormat="1" applyFont="1" applyBorder="1" applyAlignment="1" applyProtection="1">
      <alignment horizontal="right" indent="1"/>
      <protection hidden="1"/>
    </xf>
    <xf numFmtId="168" fontId="2" fillId="0" borderId="5" xfId="0" applyNumberFormat="1" applyFont="1" applyBorder="1" applyAlignment="1" applyProtection="1">
      <alignment horizontal="right" indent="1"/>
      <protection hidden="1"/>
    </xf>
    <xf numFmtId="168" fontId="5" fillId="0" borderId="6" xfId="0" applyNumberFormat="1" applyFont="1" applyBorder="1" applyAlignment="1" applyProtection="1">
      <alignment horizontal="right" indent="1"/>
      <protection hidden="1"/>
    </xf>
    <xf numFmtId="0" fontId="2" fillId="0" borderId="7" xfId="0" applyFont="1" applyBorder="1" applyAlignment="1" applyProtection="1">
      <alignment horizontal="center" vertical="center"/>
      <protection hidden="1"/>
    </xf>
    <xf numFmtId="0" fontId="2" fillId="0" borderId="8" xfId="0" applyFont="1" applyBorder="1" applyAlignment="1" applyProtection="1">
      <alignment horizontal="center" vertical="center"/>
      <protection hidden="1"/>
    </xf>
    <xf numFmtId="0" fontId="2" fillId="0" borderId="9"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0" fontId="2" fillId="0" borderId="13" xfId="0" applyFont="1" applyBorder="1" applyAlignment="1" applyProtection="1">
      <alignment horizontal="center" vertical="center"/>
      <protection hidden="1"/>
    </xf>
    <xf numFmtId="0" fontId="2" fillId="0" borderId="14" xfId="0" applyFont="1" applyBorder="1" applyAlignment="1" applyProtection="1">
      <alignment horizontal="center" vertical="center"/>
      <protection hidden="1"/>
    </xf>
    <xf numFmtId="0" fontId="2" fillId="0" borderId="28" xfId="0" applyFont="1" applyBorder="1" applyProtection="1">
      <protection hidden="1"/>
    </xf>
    <xf numFmtId="0" fontId="2" fillId="0" borderId="29" xfId="0" applyFont="1" applyBorder="1" applyProtection="1">
      <protection hidden="1"/>
    </xf>
    <xf numFmtId="0" fontId="2" fillId="0" borderId="29" xfId="0" applyFont="1" applyBorder="1" applyAlignment="1" applyProtection="1">
      <alignment horizontal="center"/>
      <protection hidden="1"/>
    </xf>
    <xf numFmtId="165" fontId="6" fillId="0" borderId="29" xfId="0" applyNumberFormat="1" applyFont="1" applyBorder="1" applyAlignment="1" applyProtection="1">
      <alignment horizontal="right"/>
      <protection hidden="1"/>
    </xf>
    <xf numFmtId="166" fontId="6" fillId="0" borderId="29" xfId="0" applyNumberFormat="1" applyFont="1" applyBorder="1" applyAlignment="1" applyProtection="1">
      <alignment horizontal="right"/>
      <protection hidden="1"/>
    </xf>
    <xf numFmtId="165" fontId="7" fillId="0" borderId="30" xfId="0" applyNumberFormat="1" applyFont="1" applyBorder="1" applyAlignment="1" applyProtection="1">
      <alignment horizontal="right"/>
      <protection hidden="1"/>
    </xf>
    <xf numFmtId="165" fontId="6" fillId="0" borderId="0" xfId="0" applyNumberFormat="1" applyFont="1" applyBorder="1" applyAlignment="1" applyProtection="1">
      <alignment horizontal="right"/>
      <protection hidden="1"/>
    </xf>
    <xf numFmtId="166" fontId="6" fillId="0" borderId="0" xfId="0" applyNumberFormat="1" applyFont="1" applyBorder="1" applyAlignment="1" applyProtection="1">
      <alignment horizontal="right"/>
      <protection hidden="1"/>
    </xf>
    <xf numFmtId="165" fontId="7" fillId="0" borderId="0" xfId="0" applyNumberFormat="1" applyFont="1" applyBorder="1" applyAlignment="1" applyProtection="1">
      <alignment horizontal="right"/>
      <protection hidden="1"/>
    </xf>
    <xf numFmtId="0" fontId="2" fillId="4" borderId="1" xfId="0" applyFont="1" applyFill="1" applyBorder="1" applyProtection="1">
      <protection hidden="1"/>
    </xf>
    <xf numFmtId="0" fontId="2" fillId="4" borderId="2" xfId="0" applyFont="1" applyFill="1" applyBorder="1" applyProtection="1">
      <protection hidden="1"/>
    </xf>
    <xf numFmtId="0" fontId="0" fillId="4" borderId="2" xfId="0" applyFill="1" applyBorder="1" applyProtection="1">
      <protection hidden="1"/>
    </xf>
    <xf numFmtId="166" fontId="2" fillId="4" borderId="31" xfId="0" applyNumberFormat="1" applyFont="1" applyFill="1" applyBorder="1" applyProtection="1">
      <protection hidden="1"/>
    </xf>
    <xf numFmtId="0" fontId="2" fillId="4" borderId="3" xfId="0" applyFont="1" applyFill="1" applyBorder="1" applyProtection="1">
      <protection hidden="1"/>
    </xf>
    <xf numFmtId="0" fontId="2" fillId="4" borderId="0" xfId="0" applyFont="1" applyFill="1" applyBorder="1" applyProtection="1">
      <protection hidden="1"/>
    </xf>
    <xf numFmtId="0" fontId="0" fillId="4" borderId="0" xfId="0" applyFill="1" applyBorder="1" applyProtection="1">
      <protection hidden="1"/>
    </xf>
    <xf numFmtId="0" fontId="1" fillId="4" borderId="0" xfId="0" applyFont="1" applyFill="1" applyBorder="1" applyProtection="1">
      <protection hidden="1"/>
    </xf>
    <xf numFmtId="0" fontId="1" fillId="4" borderId="32" xfId="0" applyFont="1" applyFill="1" applyBorder="1" applyProtection="1">
      <protection hidden="1"/>
    </xf>
    <xf numFmtId="0" fontId="2" fillId="4" borderId="33" xfId="0" applyFont="1" applyFill="1" applyBorder="1" applyProtection="1">
      <protection hidden="1"/>
    </xf>
    <xf numFmtId="0" fontId="2" fillId="4" borderId="21" xfId="0" applyFont="1" applyFill="1" applyBorder="1" applyProtection="1">
      <protection hidden="1"/>
    </xf>
    <xf numFmtId="0" fontId="0" fillId="4" borderId="21" xfId="0" applyFill="1" applyBorder="1" applyProtection="1">
      <protection hidden="1"/>
    </xf>
    <xf numFmtId="0" fontId="1" fillId="4" borderId="21" xfId="0" applyFont="1" applyFill="1" applyBorder="1" applyProtection="1">
      <protection hidden="1"/>
    </xf>
    <xf numFmtId="0" fontId="1" fillId="4" borderId="34" xfId="0" applyFont="1" applyFill="1" applyBorder="1" applyProtection="1">
      <protection hidden="1"/>
    </xf>
    <xf numFmtId="0" fontId="2" fillId="0" borderId="0" xfId="0" applyFont="1" applyBorder="1" applyProtection="1">
      <protection hidden="1"/>
    </xf>
    <xf numFmtId="166" fontId="0" fillId="0" borderId="0" xfId="1" applyNumberFormat="1" applyFont="1" applyProtection="1">
      <protection hidden="1"/>
    </xf>
    <xf numFmtId="0" fontId="8" fillId="4" borderId="1" xfId="0" applyFont="1" applyFill="1" applyBorder="1" applyAlignment="1" applyProtection="1">
      <alignment vertical="top"/>
      <protection hidden="1"/>
    </xf>
    <xf numFmtId="0" fontId="5" fillId="0" borderId="0" xfId="0" applyFont="1" applyBorder="1" applyAlignment="1" applyProtection="1">
      <alignment horizontal="center"/>
      <protection hidden="1"/>
    </xf>
    <xf numFmtId="0" fontId="5" fillId="0" borderId="0" xfId="0" applyFont="1" applyBorder="1" applyProtection="1">
      <protection hidden="1"/>
    </xf>
    <xf numFmtId="0" fontId="0" fillId="4" borderId="32" xfId="0" applyFill="1" applyBorder="1" applyProtection="1">
      <protection hidden="1"/>
    </xf>
    <xf numFmtId="0" fontId="8" fillId="4" borderId="33" xfId="0" applyFont="1" applyFill="1" applyBorder="1" applyAlignment="1" applyProtection="1">
      <alignment vertical="top"/>
      <protection hidden="1"/>
    </xf>
    <xf numFmtId="0" fontId="8" fillId="0" borderId="0" xfId="0" applyFont="1" applyBorder="1" applyAlignment="1" applyProtection="1">
      <alignment vertical="top"/>
      <protection hidden="1"/>
    </xf>
    <xf numFmtId="167" fontId="8" fillId="0" borderId="0" xfId="0" applyNumberFormat="1" applyFont="1" applyBorder="1" applyAlignment="1" applyProtection="1">
      <alignment vertical="top"/>
      <protection hidden="1"/>
    </xf>
    <xf numFmtId="168" fontId="0" fillId="4" borderId="2" xfId="0" applyNumberFormat="1" applyFill="1" applyBorder="1" applyProtection="1">
      <protection hidden="1"/>
    </xf>
    <xf numFmtId="168" fontId="0" fillId="4" borderId="0" xfId="0" applyNumberFormat="1" applyFill="1" applyBorder="1" applyProtection="1">
      <protection hidden="1"/>
    </xf>
    <xf numFmtId="168" fontId="0" fillId="4" borderId="21" xfId="1" applyNumberFormat="1" applyFont="1" applyFill="1" applyBorder="1" applyProtection="1">
      <protection hidden="1"/>
    </xf>
    <xf numFmtId="169" fontId="8" fillId="4" borderId="34" xfId="0" applyNumberFormat="1" applyFont="1" applyFill="1" applyBorder="1" applyAlignment="1" applyProtection="1">
      <alignment horizontal="center" vertical="top"/>
      <protection hidden="1"/>
    </xf>
    <xf numFmtId="170" fontId="8" fillId="4" borderId="31" xfId="0" applyNumberFormat="1" applyFont="1" applyFill="1" applyBorder="1" applyAlignment="1" applyProtection="1">
      <alignment horizontal="center" vertical="top"/>
      <protection hidden="1"/>
    </xf>
    <xf numFmtId="166" fontId="2" fillId="0" borderId="5" xfId="0" applyNumberFormat="1" applyFont="1" applyBorder="1" applyAlignment="1" applyProtection="1">
      <alignment horizontal="right" vertical="center" indent="1"/>
      <protection hidden="1"/>
    </xf>
    <xf numFmtId="166" fontId="2" fillId="0" borderId="22" xfId="0" applyNumberFormat="1" applyFont="1" applyBorder="1" applyAlignment="1" applyProtection="1">
      <alignment horizontal="right" vertical="center" indent="1"/>
      <protection hidden="1"/>
    </xf>
    <xf numFmtId="166" fontId="2" fillId="0" borderId="8" xfId="0" applyNumberFormat="1" applyFont="1" applyBorder="1" applyAlignment="1" applyProtection="1">
      <alignment horizontal="right" vertical="center" indent="1"/>
      <protection hidden="1"/>
    </xf>
    <xf numFmtId="166" fontId="2" fillId="0" borderId="10" xfId="0" applyNumberFormat="1" applyFont="1" applyBorder="1" applyAlignment="1" applyProtection="1">
      <alignment horizontal="right" vertical="center" indent="1"/>
      <protection hidden="1"/>
    </xf>
    <xf numFmtId="166" fontId="2" fillId="0" borderId="12" xfId="0" applyNumberFormat="1" applyFont="1" applyBorder="1" applyAlignment="1" applyProtection="1">
      <alignment horizontal="right" vertical="center" indent="1"/>
      <protection hidden="1"/>
    </xf>
    <xf numFmtId="166" fontId="2" fillId="0" borderId="14" xfId="0" applyNumberFormat="1" applyFont="1" applyBorder="1" applyAlignment="1" applyProtection="1">
      <alignment horizontal="right" vertical="center" indent="1"/>
      <protection hidden="1"/>
    </xf>
    <xf numFmtId="0" fontId="14" fillId="0" borderId="0" xfId="0" applyFont="1" applyBorder="1" applyAlignment="1" applyProtection="1">
      <protection hidden="1"/>
    </xf>
    <xf numFmtId="0" fontId="0" fillId="0" borderId="35" xfId="0" applyBorder="1"/>
    <xf numFmtId="0" fontId="5" fillId="0" borderId="35" xfId="0" applyFont="1" applyFill="1" applyBorder="1" applyAlignment="1" applyProtection="1">
      <alignment horizontal="center"/>
      <protection hidden="1"/>
    </xf>
    <xf numFmtId="0" fontId="5" fillId="0" borderId="25" xfId="0" quotePrefix="1" applyFont="1" applyBorder="1" applyAlignment="1" applyProtection="1">
      <alignment horizontal="center"/>
      <protection hidden="1"/>
    </xf>
    <xf numFmtId="0" fontId="5" fillId="0" borderId="15" xfId="0" applyFont="1" applyBorder="1" applyAlignment="1" applyProtection="1">
      <alignment horizontal="center"/>
      <protection hidden="1"/>
    </xf>
    <xf numFmtId="165" fontId="7" fillId="0" borderId="29" xfId="0" applyNumberFormat="1" applyFont="1" applyBorder="1" applyAlignment="1" applyProtection="1">
      <alignment horizontal="right"/>
      <protection hidden="1"/>
    </xf>
    <xf numFmtId="0" fontId="5" fillId="0" borderId="37" xfId="0" quotePrefix="1" applyFont="1" applyBorder="1" applyAlignment="1" applyProtection="1">
      <alignment horizontal="center" vertical="center"/>
      <protection hidden="1"/>
    </xf>
    <xf numFmtId="0" fontId="5" fillId="0" borderId="38" xfId="0" applyFont="1" applyFill="1" applyBorder="1" applyAlignment="1" applyProtection="1">
      <alignment horizontal="center"/>
      <protection hidden="1"/>
    </xf>
    <xf numFmtId="0" fontId="5" fillId="0" borderId="39" xfId="0" applyFont="1" applyBorder="1" applyAlignment="1" applyProtection="1">
      <alignment horizontal="center" vertical="center"/>
      <protection hidden="1"/>
    </xf>
    <xf numFmtId="0" fontId="2" fillId="0" borderId="36" xfId="0" applyFont="1" applyBorder="1" applyAlignment="1" applyProtection="1">
      <alignment horizontal="center"/>
      <protection hidden="1"/>
    </xf>
    <xf numFmtId="168" fontId="2" fillId="2" borderId="16" xfId="0" applyNumberFormat="1" applyFont="1" applyFill="1" applyBorder="1" applyAlignment="1" applyProtection="1">
      <alignment horizontal="right" indent="1"/>
      <protection locked="0"/>
    </xf>
    <xf numFmtId="0" fontId="16" fillId="0" borderId="0" xfId="0" applyFont="1" applyBorder="1" applyAlignment="1" applyProtection="1">
      <protection hidden="1"/>
    </xf>
    <xf numFmtId="0" fontId="17" fillId="0" borderId="0" xfId="0" applyFont="1"/>
    <xf numFmtId="0" fontId="18" fillId="0" borderId="5" xfId="0" applyFont="1" applyBorder="1" applyAlignment="1" applyProtection="1">
      <alignment horizontal="center" vertical="center"/>
      <protection hidden="1"/>
    </xf>
    <xf numFmtId="0" fontId="17" fillId="0" borderId="0" xfId="0" applyFont="1" applyFill="1" applyBorder="1"/>
    <xf numFmtId="0" fontId="18" fillId="0" borderId="0" xfId="0" applyFont="1" applyBorder="1" applyAlignment="1">
      <alignment horizontal="center" vertical="center" wrapText="1"/>
    </xf>
    <xf numFmtId="0" fontId="18" fillId="0" borderId="0" xfId="0" applyFont="1"/>
    <xf numFmtId="0" fontId="15" fillId="0" borderId="0" xfId="0" applyFont="1" applyBorder="1"/>
    <xf numFmtId="171" fontId="2" fillId="0" borderId="5" xfId="0" applyNumberFormat="1" applyFont="1" applyBorder="1" applyAlignment="1" applyProtection="1">
      <alignment horizontal="right" vertical="center" indent="1"/>
      <protection hidden="1"/>
    </xf>
    <xf numFmtId="171" fontId="2" fillId="0" borderId="22" xfId="0" applyNumberFormat="1" applyFont="1" applyBorder="1" applyAlignment="1" applyProtection="1">
      <alignment horizontal="right" vertical="center" indent="1"/>
      <protection hidden="1"/>
    </xf>
    <xf numFmtId="171" fontId="2" fillId="0" borderId="8" xfId="0" applyNumberFormat="1" applyFont="1" applyBorder="1" applyAlignment="1" applyProtection="1">
      <alignment horizontal="right" vertical="center" indent="1"/>
      <protection hidden="1"/>
    </xf>
    <xf numFmtId="171" fontId="2" fillId="0" borderId="10" xfId="0" applyNumberFormat="1" applyFont="1" applyBorder="1" applyAlignment="1" applyProtection="1">
      <alignment horizontal="right" vertical="center" indent="1"/>
      <protection hidden="1"/>
    </xf>
    <xf numFmtId="171" fontId="2" fillId="0" borderId="12" xfId="0" applyNumberFormat="1" applyFont="1" applyBorder="1" applyAlignment="1" applyProtection="1">
      <alignment horizontal="right" vertical="center" indent="1"/>
      <protection hidden="1"/>
    </xf>
    <xf numFmtId="171" fontId="2" fillId="0" borderId="14" xfId="0" applyNumberFormat="1" applyFont="1" applyBorder="1" applyAlignment="1" applyProtection="1">
      <alignment horizontal="right" vertical="center" indent="1"/>
      <protection hidden="1"/>
    </xf>
    <xf numFmtId="166" fontId="2" fillId="3" borderId="16" xfId="0" applyNumberFormat="1" applyFont="1" applyFill="1" applyBorder="1" applyAlignment="1" applyProtection="1">
      <alignment horizontal="right" indent="1"/>
      <protection locked="0"/>
    </xf>
    <xf numFmtId="166" fontId="2" fillId="3" borderId="22" xfId="0" applyNumberFormat="1" applyFont="1" applyFill="1" applyBorder="1" applyAlignment="1" applyProtection="1">
      <alignment horizontal="right" vertical="center" indent="1"/>
      <protection locked="0"/>
    </xf>
    <xf numFmtId="166" fontId="2" fillId="3" borderId="8" xfId="0" applyNumberFormat="1" applyFont="1" applyFill="1" applyBorder="1" applyAlignment="1" applyProtection="1">
      <alignment horizontal="right" vertical="center" indent="1"/>
      <protection locked="0"/>
    </xf>
    <xf numFmtId="166" fontId="2" fillId="3" borderId="10" xfId="0" applyNumberFormat="1" applyFont="1" applyFill="1" applyBorder="1" applyAlignment="1" applyProtection="1">
      <alignment horizontal="right" vertical="center" indent="1"/>
      <protection locked="0"/>
    </xf>
    <xf numFmtId="166" fontId="2" fillId="3" borderId="12" xfId="0" applyNumberFormat="1" applyFont="1" applyFill="1" applyBorder="1" applyAlignment="1" applyProtection="1">
      <alignment horizontal="right" vertical="center" indent="1"/>
      <protection locked="0"/>
    </xf>
    <xf numFmtId="166" fontId="2" fillId="3" borderId="14" xfId="0" applyNumberFormat="1" applyFont="1" applyFill="1" applyBorder="1" applyAlignment="1" applyProtection="1">
      <alignment horizontal="right" indent="1"/>
      <protection locked="0"/>
    </xf>
    <xf numFmtId="166" fontId="0" fillId="0" borderId="38" xfId="0" applyNumberFormat="1" applyBorder="1"/>
    <xf numFmtId="0" fontId="13" fillId="0" borderId="0" xfId="0" applyFont="1" applyBorder="1"/>
    <xf numFmtId="0" fontId="0" fillId="0" borderId="0" xfId="0"/>
    <xf numFmtId="0" fontId="20" fillId="0" borderId="0" xfId="0" applyFont="1" applyBorder="1"/>
    <xf numFmtId="0" fontId="19" fillId="0" borderId="0" xfId="0" applyFont="1" applyBorder="1"/>
    <xf numFmtId="0" fontId="19" fillId="0" borderId="0" xfId="0" applyFont="1"/>
    <xf numFmtId="0" fontId="19" fillId="0" borderId="0" xfId="0" applyFont="1" applyBorder="1" applyAlignment="1">
      <alignment vertical="top" wrapText="1"/>
    </xf>
    <xf numFmtId="0" fontId="3" fillId="0" borderId="0" xfId="0" applyFont="1"/>
    <xf numFmtId="0" fontId="3" fillId="0" borderId="0" xfId="0" applyFont="1" applyBorder="1"/>
    <xf numFmtId="0" fontId="21" fillId="0" borderId="0" xfId="0" applyFont="1" applyBorder="1"/>
    <xf numFmtId="0" fontId="19" fillId="0" borderId="0" xfId="0" applyFont="1" applyAlignment="1">
      <alignment vertical="center"/>
    </xf>
    <xf numFmtId="0" fontId="22" fillId="0" borderId="0" xfId="0" applyFont="1" applyBorder="1" applyAlignment="1" applyProtection="1">
      <protection hidden="1"/>
    </xf>
    <xf numFmtId="0" fontId="3" fillId="0" borderId="21" xfId="0" applyFont="1" applyBorder="1" applyAlignment="1" applyProtection="1">
      <alignment horizontal="left" vertical="top"/>
      <protection hidden="1"/>
    </xf>
    <xf numFmtId="0" fontId="3" fillId="0" borderId="21" xfId="0" applyFont="1" applyBorder="1" applyAlignment="1" applyProtection="1">
      <alignment horizontal="center" vertical="top"/>
      <protection hidden="1"/>
    </xf>
    <xf numFmtId="0" fontId="3" fillId="2" borderId="21" xfId="0" applyFont="1" applyFill="1" applyBorder="1" applyAlignment="1" applyProtection="1">
      <alignment horizontal="center" vertical="top"/>
      <protection hidden="1"/>
    </xf>
    <xf numFmtId="0" fontId="3" fillId="2" borderId="21" xfId="0" applyFont="1" applyFill="1" applyBorder="1" applyAlignment="1" applyProtection="1">
      <alignment horizontal="center" vertical="center"/>
      <protection hidden="1"/>
    </xf>
    <xf numFmtId="0" fontId="3" fillId="0" borderId="21" xfId="0" applyFont="1" applyBorder="1" applyProtection="1">
      <protection hidden="1"/>
    </xf>
    <xf numFmtId="0" fontId="23" fillId="0" borderId="0" xfId="0" applyFont="1"/>
    <xf numFmtId="0" fontId="19" fillId="0" borderId="0" xfId="0" applyFont="1" applyBorder="1" applyProtection="1">
      <protection hidden="1"/>
    </xf>
    <xf numFmtId="0" fontId="19" fillId="0" borderId="0" xfId="0" applyFont="1" applyProtection="1">
      <protection hidden="1"/>
    </xf>
    <xf numFmtId="0" fontId="19" fillId="0" borderId="0" xfId="0" applyFont="1" applyBorder="1" applyAlignment="1" applyProtection="1">
      <alignment horizontal="center"/>
      <protection hidden="1"/>
    </xf>
    <xf numFmtId="0" fontId="24" fillId="0" borderId="0" xfId="0" applyFont="1" applyBorder="1" applyAlignment="1" applyProtection="1">
      <protection hidden="1"/>
    </xf>
    <xf numFmtId="0" fontId="19" fillId="0" borderId="0" xfId="0" applyFont="1" applyBorder="1" applyAlignment="1" applyProtection="1">
      <alignment vertical="center"/>
      <protection hidden="1"/>
    </xf>
    <xf numFmtId="0" fontId="19"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top"/>
      <protection hidden="1"/>
    </xf>
    <xf numFmtId="0" fontId="19" fillId="2" borderId="0" xfId="0" applyFont="1" applyFill="1" applyBorder="1" applyAlignment="1" applyProtection="1">
      <alignment horizontal="left" vertical="center" indent="2"/>
      <protection locked="0"/>
    </xf>
    <xf numFmtId="14" fontId="19" fillId="2" borderId="0" xfId="0" applyNumberFormat="1" applyFont="1" applyFill="1" applyBorder="1" applyProtection="1">
      <protection locked="0"/>
    </xf>
    <xf numFmtId="14" fontId="20" fillId="2" borderId="0" xfId="0" applyNumberFormat="1" applyFont="1" applyFill="1" applyBorder="1" applyProtection="1">
      <protection locked="0"/>
    </xf>
    <xf numFmtId="0" fontId="20" fillId="2" borderId="0" xfId="0" applyFont="1" applyFill="1" applyBorder="1" applyAlignment="1" applyProtection="1">
      <alignment horizontal="left" vertical="center" indent="2"/>
      <protection locked="0"/>
    </xf>
    <xf numFmtId="0" fontId="19" fillId="0" borderId="0" xfId="0" applyFont="1" applyBorder="1" applyAlignment="1" applyProtection="1">
      <alignment horizontal="left" vertical="top"/>
      <protection hidden="1"/>
    </xf>
    <xf numFmtId="0" fontId="19" fillId="2" borderId="0" xfId="0" applyFont="1" applyFill="1" applyBorder="1" applyAlignment="1" applyProtection="1">
      <alignment horizontal="left" vertical="top"/>
      <protection hidden="1"/>
    </xf>
    <xf numFmtId="0" fontId="19" fillId="2" borderId="0" xfId="0" applyFont="1" applyFill="1" applyBorder="1" applyAlignment="1" applyProtection="1">
      <alignment horizontal="center" vertical="top"/>
      <protection hidden="1"/>
    </xf>
    <xf numFmtId="0" fontId="19" fillId="2" borderId="0" xfId="0" applyFont="1" applyFill="1" applyBorder="1"/>
    <xf numFmtId="0" fontId="19" fillId="3" borderId="0" xfId="0" applyFont="1" applyFill="1" applyBorder="1" applyAlignment="1" applyProtection="1">
      <alignment horizontal="left" vertical="center"/>
      <protection locked="0"/>
    </xf>
    <xf numFmtId="0" fontId="25" fillId="0" borderId="0" xfId="0" applyFont="1"/>
    <xf numFmtId="0" fontId="17" fillId="0" borderId="0" xfId="0" quotePrefix="1" applyFont="1"/>
    <xf numFmtId="14" fontId="19" fillId="2" borderId="0" xfId="0" applyNumberFormat="1" applyFont="1" applyFill="1" applyProtection="1">
      <protection locked="0"/>
    </xf>
    <xf numFmtId="0" fontId="19" fillId="2" borderId="0" xfId="0" applyFont="1" applyFill="1" applyBorder="1" applyAlignment="1" applyProtection="1">
      <alignment vertical="center"/>
      <protection locked="0"/>
    </xf>
    <xf numFmtId="14" fontId="19" fillId="3" borderId="0" xfId="0" applyNumberFormat="1" applyFont="1" applyFill="1" applyBorder="1" applyAlignment="1" applyProtection="1">
      <alignment horizontal="center"/>
      <protection locked="0"/>
    </xf>
    <xf numFmtId="0" fontId="2" fillId="0" borderId="0" xfId="0" applyFont="1" applyBorder="1" applyAlignment="1" applyProtection="1">
      <alignment horizontal="center"/>
      <protection hidden="1"/>
    </xf>
    <xf numFmtId="0" fontId="19" fillId="2" borderId="0" xfId="0" applyFont="1" applyFill="1" applyBorder="1" applyAlignment="1" applyProtection="1">
      <alignment horizontal="left" vertical="center" indent="2"/>
    </xf>
    <xf numFmtId="0" fontId="19" fillId="3" borderId="0" xfId="0" applyFont="1" applyFill="1" applyBorder="1" applyAlignment="1" applyProtection="1">
      <alignment horizontal="left" vertical="top"/>
      <protection locked="0"/>
    </xf>
    <xf numFmtId="165" fontId="2" fillId="3" borderId="5" xfId="0" applyNumberFormat="1" applyFont="1" applyFill="1" applyBorder="1" applyAlignment="1" applyProtection="1">
      <alignment horizontal="center" vertical="center"/>
      <protection locked="0"/>
    </xf>
    <xf numFmtId="168" fontId="2" fillId="3" borderId="5" xfId="0" applyNumberFormat="1" applyFont="1" applyFill="1" applyBorder="1" applyAlignment="1" applyProtection="1">
      <alignment horizontal="center" vertical="center"/>
      <protection locked="0"/>
    </xf>
    <xf numFmtId="171" fontId="2" fillId="3" borderId="5" xfId="0" applyNumberFormat="1" applyFont="1" applyFill="1" applyBorder="1" applyAlignment="1" applyProtection="1">
      <alignment horizontal="center" vertical="center"/>
      <protection locked="0"/>
    </xf>
    <xf numFmtId="165" fontId="2" fillId="3" borderId="22" xfId="0" applyNumberFormat="1" applyFont="1" applyFill="1" applyBorder="1" applyAlignment="1" applyProtection="1">
      <alignment horizontal="center" vertical="center"/>
      <protection locked="0"/>
    </xf>
    <xf numFmtId="168" fontId="2" fillId="3" borderId="22" xfId="0" applyNumberFormat="1" applyFont="1" applyFill="1" applyBorder="1" applyAlignment="1" applyProtection="1">
      <alignment horizontal="center" vertical="center"/>
      <protection locked="0"/>
    </xf>
    <xf numFmtId="171" fontId="2" fillId="3" borderId="22" xfId="0" applyNumberFormat="1" applyFont="1" applyFill="1" applyBorder="1" applyAlignment="1" applyProtection="1">
      <alignment horizontal="center" vertical="center"/>
      <protection locked="0"/>
    </xf>
    <xf numFmtId="165" fontId="2" fillId="3" borderId="8" xfId="0" applyNumberFormat="1" applyFont="1" applyFill="1" applyBorder="1" applyAlignment="1" applyProtection="1">
      <alignment horizontal="center" vertical="center"/>
      <protection locked="0"/>
    </xf>
    <xf numFmtId="168" fontId="2" fillId="3" borderId="8" xfId="0" applyNumberFormat="1" applyFont="1" applyFill="1" applyBorder="1" applyAlignment="1" applyProtection="1">
      <alignment horizontal="center" vertical="center"/>
      <protection locked="0"/>
    </xf>
    <xf numFmtId="171" fontId="2" fillId="3" borderId="8" xfId="0" applyNumberFormat="1" applyFont="1" applyFill="1" applyBorder="1" applyAlignment="1" applyProtection="1">
      <alignment horizontal="center" vertical="center"/>
      <protection locked="0"/>
    </xf>
    <xf numFmtId="165" fontId="2" fillId="3" borderId="10" xfId="0" applyNumberFormat="1" applyFont="1" applyFill="1" applyBorder="1" applyAlignment="1" applyProtection="1">
      <alignment horizontal="center" vertical="center"/>
      <protection locked="0"/>
    </xf>
    <xf numFmtId="168" fontId="2" fillId="3" borderId="10" xfId="0" applyNumberFormat="1" applyFont="1" applyFill="1" applyBorder="1" applyAlignment="1" applyProtection="1">
      <alignment horizontal="center" vertical="center"/>
      <protection locked="0"/>
    </xf>
    <xf numFmtId="171" fontId="2" fillId="3" borderId="10" xfId="0" applyNumberFormat="1" applyFont="1" applyFill="1" applyBorder="1" applyAlignment="1" applyProtection="1">
      <alignment horizontal="center" vertical="center"/>
      <protection locked="0"/>
    </xf>
    <xf numFmtId="165" fontId="2" fillId="3" borderId="12" xfId="0" applyNumberFormat="1" applyFont="1" applyFill="1" applyBorder="1" applyAlignment="1" applyProtection="1">
      <alignment horizontal="center" vertical="center"/>
      <protection locked="0"/>
    </xf>
    <xf numFmtId="168" fontId="2" fillId="3" borderId="12" xfId="0" applyNumberFormat="1" applyFont="1" applyFill="1" applyBorder="1" applyAlignment="1" applyProtection="1">
      <alignment horizontal="center" vertical="center"/>
      <protection locked="0"/>
    </xf>
    <xf numFmtId="171" fontId="2" fillId="3" borderId="12" xfId="0" applyNumberFormat="1" applyFont="1" applyFill="1" applyBorder="1" applyAlignment="1" applyProtection="1">
      <alignment horizontal="center" vertical="center"/>
      <protection locked="0"/>
    </xf>
    <xf numFmtId="165" fontId="2" fillId="3" borderId="14" xfId="0" applyNumberFormat="1" applyFont="1" applyFill="1" applyBorder="1" applyAlignment="1" applyProtection="1">
      <alignment horizontal="center" vertical="center"/>
      <protection locked="0"/>
    </xf>
    <xf numFmtId="168" fontId="2" fillId="3" borderId="14" xfId="0" applyNumberFormat="1" applyFont="1" applyFill="1" applyBorder="1" applyAlignment="1" applyProtection="1">
      <alignment horizontal="center" vertical="center"/>
      <protection locked="0"/>
    </xf>
    <xf numFmtId="171" fontId="2" fillId="3" borderId="14" xfId="0" applyNumberFormat="1" applyFont="1" applyFill="1" applyBorder="1" applyAlignment="1" applyProtection="1">
      <alignment horizontal="center" vertical="center"/>
      <protection locked="0"/>
    </xf>
    <xf numFmtId="166" fontId="2" fillId="3" borderId="5" xfId="0" applyNumberFormat="1" applyFont="1" applyFill="1" applyBorder="1" applyAlignment="1" applyProtection="1">
      <alignment horizontal="center" vertical="center"/>
      <protection locked="0"/>
    </xf>
    <xf numFmtId="166" fontId="2" fillId="3" borderId="22" xfId="0" applyNumberFormat="1" applyFont="1" applyFill="1" applyBorder="1" applyAlignment="1" applyProtection="1">
      <alignment horizontal="center" vertical="center"/>
      <protection locked="0"/>
    </xf>
    <xf numFmtId="166" fontId="2" fillId="3" borderId="8" xfId="0" applyNumberFormat="1" applyFont="1" applyFill="1" applyBorder="1" applyAlignment="1" applyProtection="1">
      <alignment horizontal="center" vertical="center"/>
      <protection locked="0"/>
    </xf>
    <xf numFmtId="166" fontId="2" fillId="3" borderId="10" xfId="0" applyNumberFormat="1" applyFont="1" applyFill="1" applyBorder="1" applyAlignment="1" applyProtection="1">
      <alignment horizontal="center" vertical="center"/>
      <protection locked="0"/>
    </xf>
    <xf numFmtId="166" fontId="2" fillId="3" borderId="12" xfId="0" applyNumberFormat="1" applyFont="1" applyFill="1" applyBorder="1" applyAlignment="1" applyProtection="1">
      <alignment horizontal="center" vertical="center"/>
      <protection locked="0"/>
    </xf>
    <xf numFmtId="166" fontId="2" fillId="3" borderId="14" xfId="0" applyNumberFormat="1" applyFont="1" applyFill="1" applyBorder="1" applyAlignment="1" applyProtection="1">
      <alignment horizontal="center" vertical="center"/>
      <protection locked="0"/>
    </xf>
    <xf numFmtId="0" fontId="3" fillId="0" borderId="0" xfId="0" applyFont="1" applyProtection="1">
      <protection hidden="1"/>
    </xf>
    <xf numFmtId="0" fontId="19" fillId="2" borderId="0" xfId="0" applyFont="1" applyFill="1" applyBorder="1" applyAlignment="1" applyProtection="1">
      <alignment vertical="center"/>
      <protection hidden="1"/>
    </xf>
    <xf numFmtId="0" fontId="19" fillId="3" borderId="0" xfId="0" applyFont="1" applyFill="1" applyBorder="1" applyAlignment="1" applyProtection="1">
      <alignment horizontal="left" vertical="center" indent="2"/>
      <protection locked="0"/>
    </xf>
    <xf numFmtId="0" fontId="19" fillId="0" borderId="0" xfId="0" applyFont="1" applyBorder="1" applyAlignment="1" applyProtection="1">
      <alignment horizontal="center"/>
      <protection hidden="1"/>
    </xf>
    <xf numFmtId="0" fontId="11" fillId="2" borderId="21" xfId="0" applyFont="1" applyFill="1" applyBorder="1" applyAlignment="1" applyProtection="1">
      <alignment horizontal="center" vertical="top"/>
      <protection hidden="1"/>
    </xf>
    <xf numFmtId="0" fontId="2" fillId="0" borderId="0" xfId="0" applyFont="1" applyBorder="1" applyAlignment="1" applyProtection="1">
      <alignment horizontal="center"/>
      <protection hidden="1"/>
    </xf>
    <xf numFmtId="14" fontId="19" fillId="2" borderId="0" xfId="0" applyNumberFormat="1" applyFont="1" applyFill="1" applyBorder="1" applyAlignment="1" applyProtection="1">
      <alignment horizontal="left" vertical="center" indent="2"/>
      <protection hidden="1"/>
    </xf>
    <xf numFmtId="0" fontId="9" fillId="2" borderId="0" xfId="0" applyFont="1" applyFill="1" applyBorder="1" applyAlignment="1">
      <alignment horizontal="center"/>
    </xf>
    <xf numFmtId="0" fontId="19" fillId="0" borderId="0" xfId="0" applyFont="1" applyAlignment="1">
      <alignment vertical="top" wrapText="1"/>
    </xf>
    <xf numFmtId="0" fontId="2" fillId="0" borderId="0" xfId="0" applyFont="1" applyFill="1" applyAlignment="1" applyProtection="1">
      <alignment horizontal="center"/>
      <protection hidden="1"/>
    </xf>
    <xf numFmtId="14" fontId="0" fillId="0" borderId="0" xfId="0" applyNumberFormat="1" applyFill="1" applyAlignment="1" applyProtection="1">
      <alignment horizontal="center"/>
      <protection hidden="1"/>
    </xf>
  </cellXfs>
  <cellStyles count="2">
    <cellStyle name="Komma" xfId="1" builtinId="3"/>
    <cellStyle name="Standard" xfId="0" builtinId="0"/>
  </cellStyles>
  <dxfs count="11">
    <dxf>
      <font>
        <color rgb="FFFFFFFF"/>
      </font>
    </dxf>
    <dxf>
      <font>
        <color rgb="FFFFFFFF"/>
      </font>
    </dxf>
    <dxf>
      <font>
        <color rgb="FFFFFFFF"/>
      </font>
    </dxf>
    <dxf>
      <fill>
        <patternFill>
          <bgColor rgb="FFFF0000"/>
        </patternFill>
      </fill>
    </dxf>
    <dxf>
      <fill>
        <patternFill>
          <bgColor rgb="FF92D050"/>
        </patternFill>
      </fill>
    </dxf>
    <dxf>
      <fill>
        <patternFill>
          <bgColor rgb="FFFF0000"/>
        </patternFill>
      </fill>
    </dxf>
    <dxf>
      <fill>
        <patternFill>
          <bgColor rgb="FF92D050"/>
        </patternFill>
      </fill>
    </dxf>
    <dxf>
      <font>
        <color rgb="FFFFFFFF"/>
      </font>
    </dxf>
    <dxf>
      <font>
        <color rgb="FFFFFFFF"/>
      </font>
    </dxf>
    <dxf>
      <font>
        <color rgb="FFFFFFFF"/>
      </font>
    </dxf>
    <dxf>
      <font>
        <color rgb="FFFFFFFF"/>
      </font>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5.xml"/><Relationship Id="rId5" Type="http://schemas.openxmlformats.org/officeDocument/2006/relationships/chartsheet" Target="chartsheets/sheet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protection>
    <c:chartObject val="0"/>
    <c:data val="0"/>
    <c:formatting val="0"/>
    <c:selection val="0"/>
    <c:userInterface val="0"/>
  </c:protection>
  <c:chart>
    <c:autoTitleDeleted val="1"/>
    <c:plotArea>
      <c:layout>
        <c:manualLayout>
          <c:layoutTarget val="inner"/>
          <c:xMode val="edge"/>
          <c:yMode val="edge"/>
          <c:x val="0.14984251588050512"/>
          <c:y val="1.1563199336924989E-2"/>
          <c:w val="0.82371248432772326"/>
          <c:h val="0.85221417322834647"/>
        </c:manualLayout>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2">
                    <a:lumMod val="60000"/>
                    <a:lumOff val="40000"/>
                  </a:schemeClr>
                </a:solidFill>
                <a:prstDash val="dash"/>
              </a:ln>
              <a:effectLst/>
            </c:spPr>
            <c:trendlineType val="linear"/>
            <c:dispRSqr val="1"/>
            <c:dispEq val="1"/>
            <c:trendlineLbl>
              <c:layout>
                <c:manualLayout>
                  <c:x val="-5.5007794842458308E-3"/>
                  <c:y val="-0.46628379610443432"/>
                </c:manualLayout>
              </c:layout>
              <c:numFmt formatCode="General" sourceLinked="0"/>
              <c:spPr>
                <a:solidFill>
                  <a:schemeClr val="bg1">
                    <a:lumMod val="95000"/>
                  </a:schemeClr>
                </a:solidFill>
                <a:ln w="12700">
                  <a:solidFill>
                    <a:schemeClr val="accent2">
                      <a:lumMod val="60000"/>
                      <a:lumOff val="40000"/>
                    </a:schemeClr>
                  </a:solid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trendlineLbl>
          </c:trendline>
          <c:xVal>
            <c:numRef>
              <c:f>Datenauswertung!$C$15:$C$42</c:f>
              <c:numCache>
                <c:formatCode>0.0000</c:formatCode>
                <c:ptCount val="28"/>
                <c:pt idx="0">
                  <c:v>37.0182</c:v>
                </c:pt>
                <c:pt idx="1">
                  <c:v>91.008099999999999</c:v>
                </c:pt>
                <c:pt idx="2">
                  <c:v>122.9961</c:v>
                </c:pt>
                <c:pt idx="3">
                  <c:v>206.00200000000001</c:v>
                </c:pt>
                <c:pt idx="4">
                  <c:v>315.01130000000001</c:v>
                </c:pt>
                <c:pt idx="5">
                  <c:v>332.4939</c:v>
                </c:pt>
                <c:pt idx="6">
                  <c:v>516.01059999999995</c:v>
                </c:pt>
                <c:pt idx="7">
                  <c:v>53.989899999999999</c:v>
                </c:pt>
                <c:pt idx="8">
                  <c:v>85.977900000000005</c:v>
                </c:pt>
                <c:pt idx="9">
                  <c:v>168.9838</c:v>
                </c:pt>
                <c:pt idx="10">
                  <c:v>277.99310000000003</c:v>
                </c:pt>
                <c:pt idx="11">
                  <c:v>295.47570000000002</c:v>
                </c:pt>
                <c:pt idx="12">
                  <c:v>478.99239999999998</c:v>
                </c:pt>
                <c:pt idx="13">
                  <c:v>31.988</c:v>
                </c:pt>
                <c:pt idx="14">
                  <c:v>114.9939</c:v>
                </c:pt>
                <c:pt idx="15">
                  <c:v>224.00319999999999</c:v>
                </c:pt>
                <c:pt idx="16">
                  <c:v>241.48580000000001</c:v>
                </c:pt>
                <c:pt idx="17">
                  <c:v>425.0025</c:v>
                </c:pt>
                <c:pt idx="18">
                  <c:v>83.005899999999997</c:v>
                </c:pt>
                <c:pt idx="19">
                  <c:v>192.01519999999999</c:v>
                </c:pt>
                <c:pt idx="20">
                  <c:v>209.49780000000001</c:v>
                </c:pt>
                <c:pt idx="21">
                  <c:v>393.0145</c:v>
                </c:pt>
                <c:pt idx="22">
                  <c:v>109.0093</c:v>
                </c:pt>
                <c:pt idx="23">
                  <c:v>126.4919</c:v>
                </c:pt>
                <c:pt idx="24">
                  <c:v>310.0086</c:v>
                </c:pt>
                <c:pt idx="25">
                  <c:v>17.482599999999991</c:v>
                </c:pt>
                <c:pt idx="26">
                  <c:v>200.99930000000001</c:v>
                </c:pt>
                <c:pt idx="27">
                  <c:v>183.51669999999999</c:v>
                </c:pt>
              </c:numCache>
            </c:numRef>
          </c:xVal>
          <c:yVal>
            <c:numRef>
              <c:f>Datenauswertung!$E$15:$E$42</c:f>
              <c:numCache>
                <c:formatCode>0.000</c:formatCode>
                <c:ptCount val="2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numCache>
            </c:numRef>
          </c:yVal>
          <c:smooth val="0"/>
          <c:extLst>
            <c:ext xmlns:c16="http://schemas.microsoft.com/office/drawing/2014/chart" uri="{C3380CC4-5D6E-409C-BE32-E72D297353CC}">
              <c16:uniqueId val="{00000000-F7BA-4F9E-9148-079445530783}"/>
            </c:ext>
          </c:extLst>
        </c:ser>
        <c:dLbls>
          <c:showLegendKey val="0"/>
          <c:showVal val="0"/>
          <c:showCatName val="0"/>
          <c:showSerName val="0"/>
          <c:showPercent val="0"/>
          <c:showBubbleSize val="0"/>
        </c:dLbls>
        <c:axId val="410192184"/>
        <c:axId val="410187592"/>
      </c:scatterChart>
      <c:valAx>
        <c:axId val="410192184"/>
        <c:scaling>
          <c:orientation val="minMax"/>
          <c:max val="55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de-DE" sz="2000">
                    <a:latin typeface="Arial" panose="020B0604020202020204" pitchFamily="34" charset="0"/>
                    <a:cs typeface="Arial" panose="020B0604020202020204" pitchFamily="34" charset="0"/>
                  </a:rPr>
                  <a:t>Stecken</a:t>
                </a:r>
                <a:r>
                  <a:rPr lang="de-DE" sz="2000" baseline="0">
                    <a:latin typeface="Arial" panose="020B0604020202020204" pitchFamily="34" charset="0"/>
                    <a:cs typeface="Arial" panose="020B0604020202020204" pitchFamily="34" charset="0"/>
                  </a:rPr>
                  <a:t> [m]</a:t>
                </a:r>
              </a:p>
            </c:rich>
          </c:tx>
          <c:layout/>
          <c:overlay val="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title>
        <c:numFmt formatCode="0" sourceLinked="0"/>
        <c:majorTickMark val="out"/>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b" anchorCtr="0"/>
          <a:lstStyle/>
          <a:p>
            <a:pPr>
              <a:defRPr sz="16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crossAx val="410187592"/>
        <c:crosses val="autoZero"/>
        <c:crossBetween val="midCat"/>
        <c:majorUnit val="50"/>
      </c:valAx>
      <c:valAx>
        <c:axId val="410187592"/>
        <c:scaling>
          <c:orientation val="minMax"/>
          <c:max val="5.000000000000001E-3"/>
          <c:min val="-5.000000000000001E-3"/>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de-DE" sz="2000">
                    <a:latin typeface="Arial" panose="020B0604020202020204" pitchFamily="34" charset="0"/>
                    <a:cs typeface="Arial" panose="020B0604020202020204" pitchFamily="34" charset="0"/>
                  </a:rPr>
                  <a:t>Abweichung zu Sollstrecken</a:t>
                </a:r>
                <a:r>
                  <a:rPr lang="de-DE" sz="2000" baseline="0">
                    <a:latin typeface="Arial" panose="020B0604020202020204" pitchFamily="34" charset="0"/>
                    <a:cs typeface="Arial" panose="020B0604020202020204" pitchFamily="34" charset="0"/>
                  </a:rPr>
                  <a:t> [m]</a:t>
                </a:r>
                <a:endParaRPr lang="de-DE" sz="2000">
                  <a:latin typeface="Arial" panose="020B0604020202020204" pitchFamily="34" charset="0"/>
                  <a:cs typeface="Arial" panose="020B0604020202020204" pitchFamily="34" charset="0"/>
                </a:endParaRPr>
              </a:p>
            </c:rich>
          </c:tx>
          <c:layout>
            <c:manualLayout>
              <c:xMode val="edge"/>
              <c:yMode val="edge"/>
              <c:x val="2.4599999806299216E-2"/>
              <c:y val="0.15914910899295484"/>
            </c:manualLayout>
          </c:layout>
          <c:overlay val="0"/>
          <c:spPr>
            <a:noFill/>
            <a:ln>
              <a:noFill/>
            </a:ln>
            <a:effectLst/>
          </c:spPr>
          <c:txPr>
            <a:bodyPr rot="-5400000" spcFirstLastPara="1" vertOverflow="ellipsis" vert="horz" wrap="square" anchor="ctr" anchorCtr="1"/>
            <a:lstStyle/>
            <a:p>
              <a:pPr>
                <a:defRPr sz="2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title>
        <c:numFmt formatCode="0.000" sourceLinked="1"/>
        <c:majorTickMark val="out"/>
        <c:minorTickMark val="none"/>
        <c:tickLblPos val="nextTo"/>
        <c:spPr>
          <a:noFill/>
          <a:ln>
            <a:noFill/>
          </a:ln>
          <a:effectLst/>
        </c:spPr>
        <c:txPr>
          <a:bodyPr rot="-60000000" spcFirstLastPara="1" vertOverflow="ellipsis" vert="horz" wrap="square" anchor="ctr" anchorCtr="1"/>
          <a:lstStyle/>
          <a:p>
            <a:pPr>
              <a:defRPr sz="16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de-DE"/>
          </a:p>
        </c:txPr>
        <c:crossAx val="41019218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de-DE"/>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chartsheets/sheet1.xml><?xml version="1.0" encoding="utf-8"?>
<chartsheet xmlns="http://schemas.openxmlformats.org/spreadsheetml/2006/main" xmlns:r="http://schemas.openxmlformats.org/officeDocument/2006/relationships">
  <sheetPr>
    <tabColor theme="9" tint="0.39997558519241921"/>
  </sheetPr>
  <sheetViews>
    <sheetView zoomScale="123" workbookViewId="0" zoomToFit="1"/>
  </sheetViews>
  <sheetProtection algorithmName="SHA-512" hashValue="kDmz6X04icOLv06RV5IU5t1r9kN/AXGJhkY0Rs4dZ/USkVrzQqM025Y6zWv7b6cLoc3P+5TJDXyows2mcqwAXg==" saltValue="y942c+E4BXkUx8bq/trsww==" spinCount="100000" content="1" objects="1"/>
  <pageMargins left="0.7" right="0.7" top="0.78740157499999996" bottom="0.78740157499999996" header="0.3" footer="0.3"/>
  <pageSetup paperSize="9" orientation="landscape" r:id="rId1"/>
  <drawing r:id="rId2"/>
</chartsheet>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0</xdr:col>
      <xdr:colOff>1819050</xdr:colOff>
      <xdr:row>3</xdr:row>
      <xdr:rowOff>48565</xdr:rowOff>
    </xdr:to>
    <xdr:pic>
      <xdr:nvPicPr>
        <xdr:cNvPr id="4" name="Grafik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38100"/>
          <a:ext cx="1800000" cy="6010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31750</xdr:rowOff>
    </xdr:from>
    <xdr:to>
      <xdr:col>1</xdr:col>
      <xdr:colOff>1076100</xdr:colOff>
      <xdr:row>3</xdr:row>
      <xdr:rowOff>42215</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31750"/>
          <a:ext cx="1800000" cy="60101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25400</xdr:colOff>
      <xdr:row>0</xdr:row>
      <xdr:rowOff>44450</xdr:rowOff>
    </xdr:from>
    <xdr:to>
      <xdr:col>2</xdr:col>
      <xdr:colOff>691925</xdr:colOff>
      <xdr:row>4</xdr:row>
      <xdr:rowOff>10465</xdr:rowOff>
    </xdr:to>
    <xdr:pic>
      <xdr:nvPicPr>
        <xdr:cNvPr id="3" name="Grafik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400" y="44450"/>
          <a:ext cx="1800000" cy="6010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29954</xdr:colOff>
      <xdr:row>0</xdr:row>
      <xdr:rowOff>41934</xdr:rowOff>
    </xdr:from>
    <xdr:to>
      <xdr:col>2</xdr:col>
      <xdr:colOff>637831</xdr:colOff>
      <xdr:row>3</xdr:row>
      <xdr:rowOff>157713</xdr:rowOff>
    </xdr:to>
    <xdr:pic>
      <xdr:nvPicPr>
        <xdr:cNvPr id="4" name="Grafik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954" y="41934"/>
          <a:ext cx="1800000" cy="6010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absoluteAnchor>
    <xdr:pos x="0" y="0"/>
    <xdr:ext cx="9308171" cy="6017012"/>
    <xdr:graphicFrame macro="">
      <xdr:nvGraphicFramePr>
        <xdr:cNvPr id="2" name="Diagramm 1"/>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4:D25"/>
  <sheetViews>
    <sheetView topLeftCell="A10" workbookViewId="0">
      <selection activeCell="A17" sqref="A17"/>
    </sheetView>
  </sheetViews>
  <sheetFormatPr baseColWidth="10" defaultColWidth="11.42578125" defaultRowHeight="15" x14ac:dyDescent="0.2"/>
  <cols>
    <col min="1" max="1" width="80.140625" style="125" customWidth="1"/>
    <col min="2" max="16384" width="11.42578125" style="125"/>
  </cols>
  <sheetData>
    <row r="4" spans="1:4" s="127" customFormat="1" ht="11.25" x14ac:dyDescent="0.2"/>
    <row r="5" spans="1:4" ht="18.75" x14ac:dyDescent="0.3">
      <c r="A5" s="101" t="s">
        <v>85</v>
      </c>
    </row>
    <row r="6" spans="1:4" s="127" customFormat="1" ht="11.25" x14ac:dyDescent="0.2"/>
    <row r="7" spans="1:4" ht="18" x14ac:dyDescent="0.25">
      <c r="A7" s="123" t="s">
        <v>84</v>
      </c>
      <c r="B7" s="121"/>
      <c r="C7" s="121"/>
      <c r="D7" s="107"/>
    </row>
    <row r="8" spans="1:4" s="127" customFormat="1" ht="11.25" x14ac:dyDescent="0.2">
      <c r="A8" s="128"/>
      <c r="B8" s="129"/>
      <c r="C8" s="129"/>
      <c r="D8" s="128"/>
    </row>
    <row r="9" spans="1:4" ht="252" customHeight="1" x14ac:dyDescent="0.2">
      <c r="A9" s="126" t="s">
        <v>86</v>
      </c>
      <c r="B9" s="126"/>
      <c r="C9" s="126"/>
      <c r="D9" s="126"/>
    </row>
    <row r="10" spans="1:4" s="127" customFormat="1" ht="11.25" x14ac:dyDescent="0.2"/>
    <row r="11" spans="1:4" ht="15.75" x14ac:dyDescent="0.25">
      <c r="A11" s="123" t="s">
        <v>82</v>
      </c>
      <c r="B11" s="123"/>
      <c r="C11" s="123"/>
      <c r="D11" s="124"/>
    </row>
    <row r="12" spans="1:4" s="127" customFormat="1" ht="11.25" x14ac:dyDescent="0.2">
      <c r="A12" s="129"/>
      <c r="B12" s="129"/>
      <c r="C12" s="129"/>
      <c r="D12" s="128"/>
    </row>
    <row r="13" spans="1:4" ht="174" customHeight="1" x14ac:dyDescent="0.2">
      <c r="A13" s="126" t="s">
        <v>87</v>
      </c>
      <c r="B13" s="126"/>
      <c r="C13" s="126"/>
      <c r="D13" s="126"/>
    </row>
    <row r="14" spans="1:4" s="127" customFormat="1" ht="11.25" x14ac:dyDescent="0.2">
      <c r="A14" s="128"/>
      <c r="B14" s="128"/>
      <c r="C14" s="128"/>
      <c r="D14" s="128"/>
    </row>
    <row r="15" spans="1:4" ht="15.75" x14ac:dyDescent="0.25">
      <c r="A15" s="123" t="s">
        <v>83</v>
      </c>
      <c r="B15" s="124"/>
      <c r="C15" s="124"/>
      <c r="D15" s="124"/>
    </row>
    <row r="16" spans="1:4" s="127" customFormat="1" ht="11.25" x14ac:dyDescent="0.2">
      <c r="A16" s="128"/>
      <c r="B16" s="128"/>
      <c r="C16" s="128"/>
      <c r="D16" s="128"/>
    </row>
    <row r="17" spans="1:4" ht="96.75" customHeight="1" x14ac:dyDescent="0.2">
      <c r="A17" s="194" t="s">
        <v>88</v>
      </c>
      <c r="B17" s="124"/>
      <c r="C17" s="124"/>
      <c r="D17" s="124"/>
    </row>
    <row r="18" spans="1:4" x14ac:dyDescent="0.2">
      <c r="B18" s="124"/>
      <c r="C18" s="124"/>
      <c r="D18" s="124"/>
    </row>
    <row r="19" spans="1:4" x14ac:dyDescent="0.2">
      <c r="A19" s="130"/>
      <c r="B19" s="124"/>
      <c r="C19" s="124"/>
      <c r="D19" s="124"/>
    </row>
    <row r="20" spans="1:4" x14ac:dyDescent="0.2">
      <c r="A20" s="130"/>
    </row>
    <row r="21" spans="1:4" x14ac:dyDescent="0.2">
      <c r="A21" s="130"/>
    </row>
    <row r="22" spans="1:4" x14ac:dyDescent="0.2">
      <c r="A22" s="130"/>
    </row>
    <row r="24" spans="1:4" x14ac:dyDescent="0.2">
      <c r="A24" s="130"/>
    </row>
    <row r="25" spans="1:4" x14ac:dyDescent="0.2">
      <c r="A25" s="130"/>
    </row>
  </sheetData>
  <sheetProtection algorithmName="SHA-512" hashValue="NolryVrudmOAuYvdmTJdYhQYvpkTR0ZXSxJQWLOp3d2kVCnAbLT9DpOKz4ppxLqCN2v6hcE0d9ksxE7PjWGX+Q==" saltValue="psTUQfLQy70zGf8pT1yQZw==" spinCount="100000" sheet="1" objects="1" scenarios="1" selectLockedCells="1" selectUnlockedCells="1"/>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R43"/>
  <sheetViews>
    <sheetView workbookViewId="0">
      <selection activeCell="D20" sqref="D20"/>
    </sheetView>
  </sheetViews>
  <sheetFormatPr baseColWidth="10" defaultColWidth="10.85546875" defaultRowHeight="15" x14ac:dyDescent="0.2"/>
  <cols>
    <col min="1" max="1" width="10.85546875" style="125"/>
    <col min="2" max="2" width="16.42578125" style="125" customWidth="1"/>
    <col min="3" max="3" width="15.28515625" style="125" bestFit="1" customWidth="1"/>
    <col min="4" max="4" width="37" style="125" customWidth="1"/>
    <col min="5" max="16384" width="10.85546875" style="125"/>
  </cols>
  <sheetData>
    <row r="1" spans="1:9" x14ac:dyDescent="0.2">
      <c r="A1" s="138"/>
      <c r="B1" s="138"/>
      <c r="C1" s="138"/>
      <c r="D1" s="138"/>
      <c r="E1" s="138"/>
      <c r="F1" s="138"/>
      <c r="G1" s="189"/>
      <c r="H1" s="189"/>
      <c r="I1" s="139"/>
    </row>
    <row r="2" spans="1:9" x14ac:dyDescent="0.2">
      <c r="A2" s="138"/>
      <c r="B2" s="138"/>
      <c r="C2" s="138"/>
      <c r="D2" s="138"/>
      <c r="E2" s="138"/>
      <c r="F2" s="138"/>
      <c r="G2" s="189"/>
      <c r="H2" s="189"/>
      <c r="I2" s="139"/>
    </row>
    <row r="3" spans="1:9" x14ac:dyDescent="0.2">
      <c r="A3" s="138"/>
      <c r="B3" s="138"/>
      <c r="C3" s="138"/>
      <c r="D3" s="138"/>
      <c r="E3" s="138"/>
      <c r="F3" s="138"/>
      <c r="G3" s="140"/>
      <c r="H3" s="140"/>
      <c r="I3" s="139"/>
    </row>
    <row r="4" spans="1:9" x14ac:dyDescent="0.2">
      <c r="A4" s="138"/>
      <c r="B4" s="138"/>
      <c r="C4" s="138"/>
      <c r="D4" s="138"/>
      <c r="E4" s="138"/>
      <c r="F4" s="138"/>
      <c r="G4" s="189"/>
      <c r="H4" s="189"/>
      <c r="I4" s="139"/>
    </row>
    <row r="5" spans="1:9" ht="18.75" x14ac:dyDescent="0.3">
      <c r="A5" s="101" t="s">
        <v>85</v>
      </c>
      <c r="B5" s="141"/>
      <c r="C5" s="141"/>
      <c r="D5" s="141"/>
      <c r="E5" s="141"/>
      <c r="F5" s="141"/>
      <c r="G5" s="141"/>
      <c r="H5" s="141"/>
      <c r="I5" s="138"/>
    </row>
    <row r="6" spans="1:9" x14ac:dyDescent="0.2">
      <c r="A6" s="141"/>
      <c r="B6" s="141"/>
      <c r="C6" s="141"/>
      <c r="D6" s="141"/>
      <c r="E6" s="141"/>
      <c r="F6" s="141"/>
      <c r="G6" s="141"/>
      <c r="H6" s="141"/>
      <c r="I6" s="138"/>
    </row>
    <row r="7" spans="1:9" x14ac:dyDescent="0.2">
      <c r="A7" s="141" t="s">
        <v>80</v>
      </c>
      <c r="B7" s="141"/>
      <c r="C7" s="141"/>
      <c r="D7" s="141"/>
      <c r="E7" s="141"/>
      <c r="F7" s="141"/>
      <c r="G7" s="141"/>
      <c r="H7" s="141"/>
      <c r="I7" s="138"/>
    </row>
    <row r="8" spans="1:9" x14ac:dyDescent="0.2">
      <c r="A8" s="141"/>
      <c r="B8" s="141"/>
      <c r="C8" s="141"/>
      <c r="D8" s="141"/>
      <c r="E8" s="141"/>
      <c r="F8" s="141"/>
      <c r="G8" s="141"/>
      <c r="H8" s="141"/>
      <c r="I8" s="138"/>
    </row>
    <row r="9" spans="1:9" x14ac:dyDescent="0.2">
      <c r="A9" s="142" t="s">
        <v>91</v>
      </c>
      <c r="B9" s="143"/>
      <c r="C9" s="188"/>
      <c r="D9" s="188"/>
      <c r="E9" s="143"/>
      <c r="F9" s="143"/>
      <c r="I9" s="138"/>
    </row>
    <row r="10" spans="1:9" x14ac:dyDescent="0.2">
      <c r="A10" s="142" t="s">
        <v>37</v>
      </c>
      <c r="B10" s="143"/>
      <c r="C10" s="188"/>
      <c r="D10" s="188"/>
      <c r="E10" s="143"/>
      <c r="F10" s="143"/>
      <c r="I10" s="138"/>
    </row>
    <row r="11" spans="1:9" x14ac:dyDescent="0.2">
      <c r="A11" s="142" t="s">
        <v>92</v>
      </c>
      <c r="B11" s="143"/>
      <c r="C11" s="188"/>
      <c r="D11" s="188"/>
      <c r="I11" s="138"/>
    </row>
    <row r="12" spans="1:9" x14ac:dyDescent="0.2">
      <c r="A12" s="142" t="s">
        <v>34</v>
      </c>
      <c r="B12" s="144"/>
      <c r="C12" s="188"/>
      <c r="D12" s="188"/>
      <c r="I12" s="138"/>
    </row>
    <row r="13" spans="1:9" x14ac:dyDescent="0.2">
      <c r="A13" s="142" t="s">
        <v>40</v>
      </c>
      <c r="B13" s="124"/>
      <c r="C13" s="158"/>
      <c r="D13" s="160"/>
      <c r="I13" s="138"/>
    </row>
    <row r="14" spans="1:9" x14ac:dyDescent="0.2">
      <c r="A14" s="124"/>
      <c r="B14" s="124"/>
      <c r="C14" s="146"/>
      <c r="D14" s="145"/>
      <c r="I14" s="138"/>
    </row>
    <row r="15" spans="1:9" ht="15.75" x14ac:dyDescent="0.25">
      <c r="A15" s="123" t="s">
        <v>81</v>
      </c>
      <c r="B15" s="123"/>
      <c r="C15" s="147"/>
      <c r="D15" s="148"/>
      <c r="I15" s="138"/>
    </row>
    <row r="16" spans="1:9" x14ac:dyDescent="0.2">
      <c r="A16" s="124"/>
      <c r="B16" s="124"/>
      <c r="C16" s="146"/>
      <c r="D16" s="145"/>
      <c r="I16" s="138"/>
    </row>
    <row r="17" spans="1:9" x14ac:dyDescent="0.2">
      <c r="A17" s="149"/>
      <c r="B17" s="144"/>
      <c r="C17" s="145"/>
      <c r="D17" s="145"/>
      <c r="I17" s="138"/>
    </row>
    <row r="18" spans="1:9" x14ac:dyDescent="0.2">
      <c r="A18" s="150" t="s">
        <v>79</v>
      </c>
      <c r="B18" s="151"/>
      <c r="C18" s="152"/>
      <c r="D18" s="153"/>
    </row>
    <row r="19" spans="1:9" x14ac:dyDescent="0.2">
      <c r="A19" s="124"/>
      <c r="B19" s="124"/>
      <c r="C19" s="124"/>
      <c r="D19" s="124"/>
    </row>
    <row r="20" spans="1:9" x14ac:dyDescent="0.2">
      <c r="A20" s="124"/>
      <c r="B20" s="124"/>
      <c r="C20" s="124"/>
      <c r="D20" s="161"/>
    </row>
    <row r="21" spans="1:9" x14ac:dyDescent="0.2">
      <c r="A21" s="124"/>
      <c r="B21" s="124"/>
      <c r="C21" s="124"/>
      <c r="D21" s="124"/>
    </row>
    <row r="22" spans="1:9" x14ac:dyDescent="0.2">
      <c r="A22" s="124"/>
      <c r="B22" s="124"/>
      <c r="C22" s="124"/>
      <c r="D22" s="124"/>
    </row>
    <row r="25" spans="1:9" ht="53.25" customHeight="1" x14ac:dyDescent="0.2"/>
    <row r="26" spans="1:9" ht="15.75" x14ac:dyDescent="0.25">
      <c r="A26" s="123"/>
      <c r="B26" s="123"/>
      <c r="C26" s="123"/>
      <c r="D26" s="124"/>
    </row>
    <row r="29" spans="1:9" ht="58.5" customHeight="1" x14ac:dyDescent="0.2"/>
    <row r="37" spans="5:18" x14ac:dyDescent="0.2">
      <c r="E37" s="124"/>
    </row>
    <row r="42" spans="5:18" x14ac:dyDescent="0.2">
      <c r="N42" s="125" t="s">
        <v>32</v>
      </c>
    </row>
    <row r="43" spans="5:18" x14ac:dyDescent="0.2">
      <c r="R43" s="125" t="s">
        <v>32</v>
      </c>
    </row>
  </sheetData>
  <sheetProtection algorithmName="SHA-512" hashValue="FHxI7/wsoYAFFrCrWpjUGC5naCJ9BfHJPFWT6SgcQs+negs8kobAUOqFMyJGIG9iEaF4wbrUptdWptofTxXTDQ==" saltValue="3YzLlI5mOd0GQZvGgeephg==" spinCount="100000" sheet="1" objects="1" scenarios="1" selectLockedCells="1"/>
  <protectedRanges>
    <protectedRange sqref="D18 C17:D17 D13:D16" name="Bereich1_4_2"/>
    <protectedRange sqref="C9:D12" name="Bereich1_4_1"/>
  </protectedRanges>
  <mergeCells count="7">
    <mergeCell ref="C12:D12"/>
    <mergeCell ref="G1:H1"/>
    <mergeCell ref="G2:H2"/>
    <mergeCell ref="G4:H4"/>
    <mergeCell ref="C9:D9"/>
    <mergeCell ref="C10:D10"/>
    <mergeCell ref="C11:D11"/>
  </mergeCells>
  <dataValidations count="3">
    <dataValidation type="list" allowBlank="1" showInputMessage="1" showErrorMessage="1" sqref="D20">
      <formula1>"Horizontalstrecken,Schrägstrecken"</formula1>
    </dataValidation>
    <dataValidation type="list" allowBlank="1" showInputMessage="1" showErrorMessage="1" sqref="D18">
      <formula1>"atmosphärisch korregierten,atmosphärisch unkorregierten"</formula1>
    </dataValidation>
    <dataValidation type="date" allowBlank="1" showInputMessage="1" showErrorMessage="1" sqref="C13">
      <formula1>1</formula1>
      <formula2>109575</formula2>
    </dataValidation>
  </dataValidations>
  <pageMargins left="0.7" right="0.7" top="0.78740157499999996" bottom="0.78740157499999996"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Z54"/>
  <sheetViews>
    <sheetView tabSelected="1" topLeftCell="A4" workbookViewId="0">
      <selection activeCell="G19" sqref="G19"/>
    </sheetView>
  </sheetViews>
  <sheetFormatPr baseColWidth="10" defaultRowHeight="12.75" x14ac:dyDescent="0.2"/>
  <cols>
    <col min="1" max="1" width="8" customWidth="1"/>
    <col min="2" max="2" width="7.85546875" customWidth="1"/>
    <col min="3" max="3" width="10.42578125" customWidth="1"/>
    <col min="4" max="7" width="9.140625" customWidth="1"/>
  </cols>
  <sheetData>
    <row r="1" spans="1:26" x14ac:dyDescent="0.2">
      <c r="A1" s="9"/>
      <c r="B1" s="9"/>
      <c r="C1" s="9"/>
      <c r="D1" s="9"/>
      <c r="E1" s="9"/>
      <c r="F1" s="9"/>
      <c r="G1" s="9"/>
      <c r="H1" s="191"/>
      <c r="I1" s="191"/>
      <c r="J1" s="10"/>
      <c r="K1" s="10"/>
      <c r="L1" s="10"/>
      <c r="M1" s="10"/>
      <c r="N1" s="122"/>
    </row>
    <row r="2" spans="1:26" x14ac:dyDescent="0.2">
      <c r="A2" s="9"/>
      <c r="B2" s="9"/>
      <c r="C2" s="9"/>
      <c r="D2" s="9"/>
      <c r="E2" s="9"/>
      <c r="F2" s="9"/>
      <c r="G2" s="9"/>
      <c r="H2" s="191"/>
      <c r="I2" s="191"/>
      <c r="J2" s="10"/>
      <c r="K2" s="10"/>
      <c r="L2" s="10"/>
      <c r="M2" s="10"/>
      <c r="N2" s="122"/>
    </row>
    <row r="3" spans="1:26" x14ac:dyDescent="0.2">
      <c r="A3" s="9"/>
      <c r="B3" s="9"/>
      <c r="C3" s="9"/>
      <c r="D3" s="9"/>
      <c r="E3" s="9"/>
      <c r="F3" s="9"/>
      <c r="G3" s="9"/>
      <c r="H3" s="191"/>
      <c r="I3" s="191"/>
      <c r="J3" s="10"/>
      <c r="K3" s="10"/>
      <c r="L3" s="10"/>
      <c r="M3" s="10"/>
      <c r="N3" s="122"/>
    </row>
    <row r="4" spans="1:26" s="122" customFormat="1" x14ac:dyDescent="0.2">
      <c r="A4" s="9"/>
      <c r="B4" s="9"/>
      <c r="C4" s="9"/>
      <c r="D4" s="9"/>
      <c r="E4" s="9"/>
      <c r="F4" s="9"/>
      <c r="G4" s="9"/>
      <c r="H4" s="159"/>
      <c r="I4" s="159"/>
      <c r="J4" s="10"/>
      <c r="K4" s="10"/>
      <c r="L4" s="10"/>
      <c r="M4" s="10"/>
    </row>
    <row r="5" spans="1:26" ht="23.25" x14ac:dyDescent="0.35">
      <c r="A5" s="11" t="s">
        <v>89</v>
      </c>
      <c r="B5" s="90"/>
      <c r="C5" s="90"/>
      <c r="D5" s="90"/>
      <c r="E5" s="90"/>
      <c r="F5" s="90"/>
      <c r="G5" s="90"/>
      <c r="H5" s="90"/>
      <c r="I5" s="11"/>
      <c r="J5" s="12"/>
      <c r="K5" s="12"/>
      <c r="L5" s="12"/>
      <c r="M5" s="12"/>
      <c r="N5" s="122"/>
    </row>
    <row r="6" spans="1:26" s="127" customFormat="1" ht="11.25" x14ac:dyDescent="0.2">
      <c r="A6" s="131"/>
      <c r="B6" s="131"/>
      <c r="C6" s="131"/>
      <c r="D6" s="131"/>
      <c r="E6" s="131"/>
      <c r="F6" s="131"/>
      <c r="G6" s="131"/>
      <c r="H6" s="131"/>
      <c r="I6" s="131"/>
      <c r="J6" s="9"/>
      <c r="K6" s="9"/>
      <c r="L6" s="9"/>
      <c r="M6" s="9"/>
      <c r="N6" s="186"/>
      <c r="Q6" s="137"/>
      <c r="R6" s="137"/>
      <c r="S6" s="137"/>
      <c r="T6" s="137"/>
      <c r="U6" s="137"/>
      <c r="V6" s="137"/>
      <c r="W6" s="137"/>
      <c r="X6" s="137"/>
      <c r="Y6" s="137"/>
      <c r="Z6" s="137"/>
    </row>
    <row r="7" spans="1:26" s="125" customFormat="1" ht="15" customHeight="1" x14ac:dyDescent="0.2">
      <c r="A7" s="149" t="s">
        <v>91</v>
      </c>
      <c r="B7" s="143"/>
      <c r="C7" s="187">
        <f>'Eingabe Verwaltungsdaten'!C9</f>
        <v>0</v>
      </c>
      <c r="D7" s="187"/>
      <c r="E7" s="187"/>
      <c r="F7" s="187"/>
      <c r="G7" s="187"/>
      <c r="H7" s="187"/>
      <c r="I7" s="187"/>
      <c r="J7" s="138"/>
      <c r="K7" s="139" t="s">
        <v>40</v>
      </c>
      <c r="L7" s="139"/>
      <c r="M7" s="192">
        <f>'Eingabe Verwaltungsdaten'!C13</f>
        <v>0</v>
      </c>
      <c r="N7" s="192"/>
      <c r="P7" s="125" t="s">
        <v>32</v>
      </c>
      <c r="Q7" s="154"/>
      <c r="R7" s="154"/>
      <c r="S7" s="154"/>
      <c r="T7" s="154"/>
      <c r="U7" s="154"/>
      <c r="V7" s="154"/>
      <c r="W7" s="154"/>
      <c r="X7" s="154"/>
      <c r="Y7" s="154"/>
      <c r="Z7" s="154"/>
    </row>
    <row r="8" spans="1:26" s="125" customFormat="1" ht="15" customHeight="1" x14ac:dyDescent="0.2">
      <c r="A8" s="149" t="s">
        <v>37</v>
      </c>
      <c r="B8" s="143"/>
      <c r="C8" s="187">
        <f>'Eingabe Verwaltungsdaten'!C10</f>
        <v>0</v>
      </c>
      <c r="D8" s="187"/>
      <c r="E8" s="187"/>
      <c r="F8" s="187"/>
      <c r="G8" s="187"/>
      <c r="H8" s="187"/>
      <c r="I8" s="187"/>
      <c r="J8" s="138"/>
      <c r="K8" s="138"/>
      <c r="L8" s="138"/>
      <c r="M8" s="138"/>
      <c r="N8" s="139"/>
      <c r="Q8" s="154"/>
      <c r="R8" s="154"/>
      <c r="S8" s="154"/>
      <c r="T8" s="154"/>
      <c r="U8" s="154"/>
      <c r="V8" s="154"/>
      <c r="W8" s="154"/>
      <c r="X8" s="154"/>
      <c r="Y8" s="154"/>
      <c r="Z8" s="154"/>
    </row>
    <row r="9" spans="1:26" s="125" customFormat="1" ht="15" x14ac:dyDescent="0.2">
      <c r="A9" s="149" t="s">
        <v>92</v>
      </c>
      <c r="B9" s="143"/>
      <c r="C9" s="187">
        <f>'Eingabe Verwaltungsdaten'!C11</f>
        <v>0</v>
      </c>
      <c r="D9" s="187"/>
      <c r="E9" s="187"/>
      <c r="F9" s="187"/>
      <c r="G9" s="187"/>
      <c r="H9" s="187"/>
      <c r="I9" s="187"/>
      <c r="J9" s="138"/>
      <c r="K9" s="139"/>
      <c r="L9" s="139"/>
      <c r="M9" s="139"/>
      <c r="N9" s="139"/>
      <c r="Q9" s="154"/>
      <c r="R9" s="154"/>
      <c r="S9" s="154"/>
      <c r="T9" s="154"/>
      <c r="U9" s="154"/>
      <c r="V9" s="154"/>
      <c r="W9" s="154"/>
      <c r="X9" s="154"/>
      <c r="Y9" s="154"/>
      <c r="Z9" s="154"/>
    </row>
    <row r="10" spans="1:26" s="125" customFormat="1" ht="15" customHeight="1" x14ac:dyDescent="0.2">
      <c r="A10" s="149" t="s">
        <v>34</v>
      </c>
      <c r="B10" s="144"/>
      <c r="C10" s="187">
        <f>'Eingabe Verwaltungsdaten'!C12</f>
        <v>0</v>
      </c>
      <c r="D10" s="187"/>
      <c r="E10" s="187"/>
      <c r="F10" s="187"/>
      <c r="G10" s="187"/>
      <c r="H10" s="187"/>
      <c r="I10" s="187"/>
      <c r="J10" s="138"/>
      <c r="K10" s="139"/>
      <c r="L10" s="139"/>
      <c r="M10" s="139"/>
      <c r="N10" s="139"/>
      <c r="Q10" s="154"/>
      <c r="R10" s="154"/>
      <c r="S10" s="154"/>
      <c r="T10" s="154"/>
      <c r="U10" s="154"/>
      <c r="V10" s="154"/>
      <c r="W10" s="154"/>
      <c r="X10" s="154"/>
      <c r="Y10" s="154"/>
      <c r="Z10" s="154"/>
    </row>
    <row r="11" spans="1:26" s="127" customFormat="1" ht="12" thickBot="1" x14ac:dyDescent="0.25">
      <c r="A11" s="132"/>
      <c r="B11" s="133"/>
      <c r="C11" s="133"/>
      <c r="D11" s="133"/>
      <c r="E11" s="133"/>
      <c r="F11" s="133"/>
      <c r="G11" s="133"/>
      <c r="H11" s="134"/>
      <c r="I11" s="135"/>
      <c r="J11" s="136"/>
      <c r="K11" s="136"/>
      <c r="L11" s="190"/>
      <c r="M11" s="190"/>
      <c r="Q11" s="137"/>
      <c r="R11" s="137"/>
      <c r="S11" s="137"/>
      <c r="T11" s="137"/>
      <c r="U11" s="137"/>
      <c r="V11" s="137" t="s">
        <v>70</v>
      </c>
      <c r="W11" s="137"/>
      <c r="X11" s="137" t="s">
        <v>77</v>
      </c>
      <c r="Y11" s="137"/>
      <c r="Z11" s="137"/>
    </row>
    <row r="12" spans="1:26" x14ac:dyDescent="0.2">
      <c r="A12" s="19" t="s">
        <v>0</v>
      </c>
      <c r="B12" s="20" t="s">
        <v>1</v>
      </c>
      <c r="C12" s="20" t="s">
        <v>24</v>
      </c>
      <c r="D12" s="20" t="s">
        <v>25</v>
      </c>
      <c r="E12" s="20" t="s">
        <v>2</v>
      </c>
      <c r="F12" s="20" t="s">
        <v>3</v>
      </c>
      <c r="G12" s="20" t="s">
        <v>4</v>
      </c>
      <c r="H12" s="20" t="s">
        <v>5</v>
      </c>
      <c r="I12" s="22" t="s">
        <v>63</v>
      </c>
      <c r="J12" s="22" t="s">
        <v>64</v>
      </c>
      <c r="K12" s="22" t="s">
        <v>65</v>
      </c>
      <c r="L12" s="22" t="s">
        <v>66</v>
      </c>
      <c r="M12" s="93" t="s">
        <v>67</v>
      </c>
      <c r="N12" s="96" t="s">
        <v>68</v>
      </c>
      <c r="O12" s="91"/>
      <c r="Q12" s="102"/>
      <c r="R12" s="102"/>
      <c r="S12" s="102"/>
      <c r="T12" s="102"/>
      <c r="U12" s="102"/>
      <c r="V12" s="102"/>
      <c r="W12" s="102"/>
      <c r="X12" s="102"/>
      <c r="Y12" s="102"/>
      <c r="Z12" s="102"/>
    </row>
    <row r="13" spans="1:26" x14ac:dyDescent="0.2">
      <c r="A13" s="24"/>
      <c r="B13" s="25"/>
      <c r="C13" s="25"/>
      <c r="D13" s="25"/>
      <c r="E13" s="25" t="s">
        <v>54</v>
      </c>
      <c r="F13" s="25" t="s">
        <v>62</v>
      </c>
      <c r="G13" s="25"/>
      <c r="H13" s="25" t="s">
        <v>6</v>
      </c>
      <c r="I13" s="27" t="s">
        <v>60</v>
      </c>
      <c r="J13" s="27" t="s">
        <v>60</v>
      </c>
      <c r="K13" s="27" t="s">
        <v>60</v>
      </c>
      <c r="L13" s="27" t="s">
        <v>60</v>
      </c>
      <c r="M13" s="94" t="s">
        <v>60</v>
      </c>
      <c r="N13" s="97" t="s">
        <v>61</v>
      </c>
      <c r="O13" s="92"/>
      <c r="Q13" s="102"/>
      <c r="R13" s="102"/>
      <c r="S13" s="102"/>
      <c r="T13" s="102"/>
      <c r="U13" s="102"/>
      <c r="V13" s="102" t="s">
        <v>69</v>
      </c>
      <c r="W13" s="102"/>
      <c r="X13" s="102" t="s">
        <v>76</v>
      </c>
      <c r="Y13" s="102"/>
      <c r="Z13" s="102"/>
    </row>
    <row r="14" spans="1:26" x14ac:dyDescent="0.2">
      <c r="A14" s="24" t="s">
        <v>7</v>
      </c>
      <c r="B14" s="25" t="s">
        <v>8</v>
      </c>
      <c r="C14" s="25" t="s">
        <v>52</v>
      </c>
      <c r="D14" s="25" t="s">
        <v>53</v>
      </c>
      <c r="E14" s="25" t="s">
        <v>55</v>
      </c>
      <c r="F14" s="25" t="s">
        <v>55</v>
      </c>
      <c r="G14" s="25" t="s">
        <v>58</v>
      </c>
      <c r="H14" s="25" t="s">
        <v>9</v>
      </c>
      <c r="I14" s="27">
        <v>1</v>
      </c>
      <c r="J14" s="27">
        <v>2</v>
      </c>
      <c r="K14" s="27">
        <v>3</v>
      </c>
      <c r="L14" s="27">
        <v>4</v>
      </c>
      <c r="M14" s="94">
        <v>5</v>
      </c>
      <c r="N14" s="97"/>
      <c r="O14" s="91"/>
      <c r="Q14" s="102"/>
      <c r="R14" s="155"/>
      <c r="S14" s="102"/>
      <c r="T14" s="102"/>
      <c r="U14" s="102"/>
      <c r="V14" s="102"/>
      <c r="W14" s="102"/>
      <c r="X14" s="102"/>
      <c r="Y14" s="102"/>
      <c r="Z14" s="102"/>
    </row>
    <row r="15" spans="1:26" x14ac:dyDescent="0.2">
      <c r="A15" s="29" t="s">
        <v>20</v>
      </c>
      <c r="B15" s="30" t="s">
        <v>20</v>
      </c>
      <c r="C15" s="30" t="s">
        <v>56</v>
      </c>
      <c r="D15" s="30" t="s">
        <v>57</v>
      </c>
      <c r="E15" s="30" t="s">
        <v>10</v>
      </c>
      <c r="F15" s="30" t="s">
        <v>10</v>
      </c>
      <c r="G15" s="30" t="s">
        <v>59</v>
      </c>
      <c r="H15" s="30" t="s">
        <v>10</v>
      </c>
      <c r="I15" s="31" t="s">
        <v>10</v>
      </c>
      <c r="J15" s="31" t="s">
        <v>10</v>
      </c>
      <c r="K15" s="31" t="s">
        <v>10</v>
      </c>
      <c r="L15" s="31" t="s">
        <v>10</v>
      </c>
      <c r="M15" s="31" t="s">
        <v>10</v>
      </c>
      <c r="N15" s="98" t="s">
        <v>10</v>
      </c>
      <c r="O15" s="91"/>
      <c r="Q15" s="102"/>
      <c r="R15" s="102"/>
      <c r="S15" s="102"/>
      <c r="T15" s="102" t="s">
        <v>78</v>
      </c>
      <c r="U15" s="103"/>
      <c r="V15" s="102" t="s">
        <v>75</v>
      </c>
      <c r="W15" s="102" t="s">
        <v>74</v>
      </c>
      <c r="X15" s="102" t="s">
        <v>71</v>
      </c>
      <c r="Y15" s="102" t="s">
        <v>72</v>
      </c>
      <c r="Z15" s="104" t="s">
        <v>73</v>
      </c>
    </row>
    <row r="16" spans="1:26" x14ac:dyDescent="0.2">
      <c r="A16" s="34">
        <v>1</v>
      </c>
      <c r="B16" s="35">
        <v>2</v>
      </c>
      <c r="C16" s="162"/>
      <c r="D16" s="162"/>
      <c r="E16" s="163"/>
      <c r="F16" s="163"/>
      <c r="G16" s="164"/>
      <c r="H16" s="108">
        <v>37.0182</v>
      </c>
      <c r="I16" s="114"/>
      <c r="J16" s="180"/>
      <c r="K16" s="180"/>
      <c r="L16" s="180"/>
      <c r="M16" s="180"/>
      <c r="N16" s="120" t="e">
        <f>AVERAGE(I16:M16)</f>
        <v>#DIV/0!</v>
      </c>
      <c r="O16" s="91"/>
      <c r="Q16" s="102"/>
      <c r="R16" s="102"/>
      <c r="S16" s="102"/>
      <c r="T16" s="102" t="b">
        <f>IF('Eingabe Verwaltungsdaten'!D18=V11,V16,IF('Eingabe Verwaltungsdaten'!D18=X11,V16*(1+(G16/1000000))))</f>
        <v>0</v>
      </c>
      <c r="U16" s="102"/>
      <c r="V16" s="102" t="b">
        <f>IF('Eingabe Verwaltungsdaten'!D20=V13,N16,IF('Eingabe Verwaltungsdaten'!D20=X13,W16))</f>
        <v>0</v>
      </c>
      <c r="W16" s="102" t="e">
        <f>SQRT(N16*N16-Z16*Z16)</f>
        <v>#DIV/0!</v>
      </c>
      <c r="X16" s="105">
        <v>11.3192</v>
      </c>
      <c r="Y16" s="106">
        <v>11.1265</v>
      </c>
      <c r="Z16" s="102">
        <f>(X16+E16)-(Y16+F16)</f>
        <v>0.19270000000000032</v>
      </c>
    </row>
    <row r="17" spans="1:26" x14ac:dyDescent="0.2">
      <c r="A17" s="39">
        <v>1</v>
      </c>
      <c r="B17" s="40">
        <v>3</v>
      </c>
      <c r="C17" s="165"/>
      <c r="D17" s="165"/>
      <c r="E17" s="166"/>
      <c r="F17" s="166"/>
      <c r="G17" s="167"/>
      <c r="H17" s="109">
        <v>91.008099999999999</v>
      </c>
      <c r="I17" s="115"/>
      <c r="J17" s="181"/>
      <c r="K17" s="181"/>
      <c r="L17" s="181"/>
      <c r="M17" s="181"/>
      <c r="N17" s="120" t="e">
        <f t="shared" ref="N17:N43" si="0">AVERAGE(I17:M17)</f>
        <v>#DIV/0!</v>
      </c>
      <c r="O17" s="91"/>
      <c r="Q17" s="102"/>
      <c r="R17" s="102"/>
      <c r="S17" s="102"/>
      <c r="T17" s="102" t="b">
        <f>IF('Eingabe Verwaltungsdaten'!D18=V11,V17,IF('Eingabe Verwaltungsdaten'!D18=X11,V17*(1+(G17/1000000))))</f>
        <v>0</v>
      </c>
      <c r="U17" s="102"/>
      <c r="V17" s="102" t="b">
        <f>IF('Eingabe Verwaltungsdaten'!D20=V13,N17,IF('Eingabe Verwaltungsdaten'!D20=X13,W17))</f>
        <v>0</v>
      </c>
      <c r="W17" s="102" t="e">
        <f t="shared" ref="W17:W43" si="1">SQRT(N17*N17-Z17*Z17)</f>
        <v>#DIV/0!</v>
      </c>
      <c r="X17" s="105">
        <v>11.3192</v>
      </c>
      <c r="Y17" s="106">
        <v>11.0364</v>
      </c>
      <c r="Z17" s="102">
        <f t="shared" ref="Z17:Z43" si="2">(X17+E17)-(Y17+F17)</f>
        <v>0.28279999999999994</v>
      </c>
    </row>
    <row r="18" spans="1:26" x14ac:dyDescent="0.2">
      <c r="A18" s="39">
        <v>1</v>
      </c>
      <c r="B18" s="40">
        <v>4</v>
      </c>
      <c r="C18" s="168"/>
      <c r="D18" s="168"/>
      <c r="E18" s="169"/>
      <c r="F18" s="169"/>
      <c r="G18" s="170"/>
      <c r="H18" s="110">
        <v>122.9961</v>
      </c>
      <c r="I18" s="116"/>
      <c r="J18" s="182"/>
      <c r="K18" s="182"/>
      <c r="L18" s="182"/>
      <c r="M18" s="182"/>
      <c r="N18" s="120" t="e">
        <f t="shared" si="0"/>
        <v>#DIV/0!</v>
      </c>
      <c r="O18" s="91"/>
      <c r="Q18" s="102"/>
      <c r="R18" s="102"/>
      <c r="S18" s="102"/>
      <c r="T18" s="102" t="b">
        <f>IF('Eingabe Verwaltungsdaten'!D18=V11,V18,IF('Eingabe Verwaltungsdaten'!D18=X11,V18*(1+(G18/1000000))))</f>
        <v>0</v>
      </c>
      <c r="U18" s="102"/>
      <c r="V18" s="102" t="b">
        <f>IF('Eingabe Verwaltungsdaten'!D20=V13,N18,IF('Eingabe Verwaltungsdaten'!D20=X13,W18))</f>
        <v>0</v>
      </c>
      <c r="W18" s="102" t="e">
        <f t="shared" si="1"/>
        <v>#DIV/0!</v>
      </c>
      <c r="X18" s="105">
        <v>11.3192</v>
      </c>
      <c r="Y18" s="106">
        <v>11.004</v>
      </c>
      <c r="Z18" s="102">
        <f t="shared" si="2"/>
        <v>0.31520000000000081</v>
      </c>
    </row>
    <row r="19" spans="1:26" x14ac:dyDescent="0.2">
      <c r="A19" s="39">
        <v>1</v>
      </c>
      <c r="B19" s="40">
        <v>5</v>
      </c>
      <c r="C19" s="168"/>
      <c r="D19" s="168"/>
      <c r="E19" s="169"/>
      <c r="F19" s="169"/>
      <c r="G19" s="170"/>
      <c r="H19" s="110">
        <v>206.00200000000001</v>
      </c>
      <c r="I19" s="116"/>
      <c r="J19" s="182"/>
      <c r="K19" s="182"/>
      <c r="L19" s="182"/>
      <c r="M19" s="182"/>
      <c r="N19" s="120" t="e">
        <f t="shared" si="0"/>
        <v>#DIV/0!</v>
      </c>
      <c r="O19" s="91"/>
      <c r="Q19" s="102"/>
      <c r="R19" s="102"/>
      <c r="S19" s="102"/>
      <c r="T19" s="102" t="b">
        <f>IF('Eingabe Verwaltungsdaten'!D18=V11,V19,IF('Eingabe Verwaltungsdaten'!D18=X11,V19*(1+(G19/1000000))))</f>
        <v>0</v>
      </c>
      <c r="U19" s="102"/>
      <c r="V19" s="102" t="b">
        <f>IF('Eingabe Verwaltungsdaten'!D20=V13,N19,IF('Eingabe Verwaltungsdaten'!D20=X13,W19))</f>
        <v>0</v>
      </c>
      <c r="W19" s="102" t="e">
        <f t="shared" si="1"/>
        <v>#DIV/0!</v>
      </c>
      <c r="X19" s="105">
        <v>11.3192</v>
      </c>
      <c r="Y19" s="106">
        <v>10.9863</v>
      </c>
      <c r="Z19" s="102">
        <f t="shared" si="2"/>
        <v>0.33290000000000042</v>
      </c>
    </row>
    <row r="20" spans="1:26" x14ac:dyDescent="0.2">
      <c r="A20" s="39">
        <v>1</v>
      </c>
      <c r="B20" s="40">
        <v>6</v>
      </c>
      <c r="C20" s="168"/>
      <c r="D20" s="168"/>
      <c r="E20" s="169"/>
      <c r="F20" s="169"/>
      <c r="G20" s="170"/>
      <c r="H20" s="110">
        <v>315.01130000000001</v>
      </c>
      <c r="I20" s="116"/>
      <c r="J20" s="182"/>
      <c r="K20" s="182"/>
      <c r="L20" s="182"/>
      <c r="M20" s="182"/>
      <c r="N20" s="120" t="e">
        <f t="shared" si="0"/>
        <v>#DIV/0!</v>
      </c>
      <c r="O20" s="91"/>
      <c r="Q20" s="102"/>
      <c r="R20" s="102"/>
      <c r="S20" s="102"/>
      <c r="T20" s="102" t="b">
        <f>IF('Eingabe Verwaltungsdaten'!D18=V11,V20,IF('Eingabe Verwaltungsdaten'!D18=X11,V20*(1+(G20/1000000))))</f>
        <v>0</v>
      </c>
      <c r="U20" s="102"/>
      <c r="V20" s="102" t="b">
        <f>IF('Eingabe Verwaltungsdaten'!D20=V13,N20,IF('Eingabe Verwaltungsdaten'!D20=X13,W20))</f>
        <v>0</v>
      </c>
      <c r="W20" s="102" t="e">
        <f t="shared" si="1"/>
        <v>#DIV/0!</v>
      </c>
      <c r="X20" s="105">
        <v>11.3192</v>
      </c>
      <c r="Y20" s="106">
        <v>10.942</v>
      </c>
      <c r="Z20" s="102">
        <f t="shared" si="2"/>
        <v>0.3772000000000002</v>
      </c>
    </row>
    <row r="21" spans="1:26" x14ac:dyDescent="0.2">
      <c r="A21" s="39">
        <v>1</v>
      </c>
      <c r="B21" s="40">
        <v>7</v>
      </c>
      <c r="C21" s="168"/>
      <c r="D21" s="168"/>
      <c r="E21" s="169"/>
      <c r="F21" s="169"/>
      <c r="G21" s="170"/>
      <c r="H21" s="110">
        <v>332.4939</v>
      </c>
      <c r="I21" s="116"/>
      <c r="J21" s="182"/>
      <c r="K21" s="182"/>
      <c r="L21" s="182"/>
      <c r="M21" s="182"/>
      <c r="N21" s="120" t="e">
        <f t="shared" si="0"/>
        <v>#DIV/0!</v>
      </c>
      <c r="O21" s="91"/>
      <c r="Q21" s="102"/>
      <c r="R21" s="102"/>
      <c r="S21" s="102"/>
      <c r="T21" s="102" t="b">
        <f>IF('Eingabe Verwaltungsdaten'!D18=V11,V21,IF('Eingabe Verwaltungsdaten'!D18=X11,V21*(1+(G21/1000000))))</f>
        <v>0</v>
      </c>
      <c r="U21" s="102"/>
      <c r="V21" s="102" t="b">
        <f>IF('Eingabe Verwaltungsdaten'!D20=V13,N21,IF('Eingabe Verwaltungsdaten'!D20=X13,W21))</f>
        <v>0</v>
      </c>
      <c r="W21" s="102" t="e">
        <f t="shared" si="1"/>
        <v>#DIV/0!</v>
      </c>
      <c r="X21" s="105">
        <v>11.3192</v>
      </c>
      <c r="Y21" s="106">
        <v>10.946300000000001</v>
      </c>
      <c r="Z21" s="102">
        <f t="shared" si="2"/>
        <v>0.37289999999999957</v>
      </c>
    </row>
    <row r="22" spans="1:26" x14ac:dyDescent="0.2">
      <c r="A22" s="41">
        <v>1</v>
      </c>
      <c r="B22" s="42">
        <v>8</v>
      </c>
      <c r="C22" s="171"/>
      <c r="D22" s="171"/>
      <c r="E22" s="172"/>
      <c r="F22" s="172"/>
      <c r="G22" s="173"/>
      <c r="H22" s="111">
        <v>516.01059999999995</v>
      </c>
      <c r="I22" s="117"/>
      <c r="J22" s="183"/>
      <c r="K22" s="183"/>
      <c r="L22" s="183"/>
      <c r="M22" s="183"/>
      <c r="N22" s="120" t="e">
        <f t="shared" si="0"/>
        <v>#DIV/0!</v>
      </c>
      <c r="O22" s="91"/>
      <c r="Q22" s="102"/>
      <c r="R22" s="102"/>
      <c r="S22" s="102"/>
      <c r="T22" s="102" t="b">
        <f>IF('Eingabe Verwaltungsdaten'!D18=V11,V22,IF('Eingabe Verwaltungsdaten'!D18=X11,V22*(1+(G22/1000000))))</f>
        <v>0</v>
      </c>
      <c r="U22" s="102"/>
      <c r="V22" s="102" t="b">
        <f>IF('Eingabe Verwaltungsdaten'!D20=V13,N22,IF('Eingabe Verwaltungsdaten'!D20=X13,W22))</f>
        <v>0</v>
      </c>
      <c r="W22" s="102" t="e">
        <f t="shared" si="1"/>
        <v>#DIV/0!</v>
      </c>
      <c r="X22" s="105">
        <v>11.3192</v>
      </c>
      <c r="Y22" s="106">
        <v>10.862500000000001</v>
      </c>
      <c r="Z22" s="102">
        <f t="shared" si="2"/>
        <v>0.45669999999999966</v>
      </c>
    </row>
    <row r="23" spans="1:26" x14ac:dyDescent="0.2">
      <c r="A23" s="43">
        <v>2</v>
      </c>
      <c r="B23" s="44">
        <v>3</v>
      </c>
      <c r="C23" s="174"/>
      <c r="D23" s="174"/>
      <c r="E23" s="175"/>
      <c r="F23" s="175"/>
      <c r="G23" s="176"/>
      <c r="H23" s="112">
        <v>53.989899999999999</v>
      </c>
      <c r="I23" s="118"/>
      <c r="J23" s="184"/>
      <c r="K23" s="184"/>
      <c r="L23" s="184"/>
      <c r="M23" s="184"/>
      <c r="N23" s="120" t="e">
        <f t="shared" si="0"/>
        <v>#DIV/0!</v>
      </c>
      <c r="O23" s="91"/>
      <c r="Q23" s="102"/>
      <c r="R23" s="102"/>
      <c r="S23" s="102"/>
      <c r="T23" s="102" t="b">
        <f>IF('Eingabe Verwaltungsdaten'!D18=V11,V23,IF('Eingabe Verwaltungsdaten'!D18=X11,V23*(1+(G23/1000000))))</f>
        <v>0</v>
      </c>
      <c r="U23" s="102"/>
      <c r="V23" s="102" t="b">
        <f>IF('Eingabe Verwaltungsdaten'!D20=V13,N23,IF('Eingabe Verwaltungsdaten'!D20=X13,W23))</f>
        <v>0</v>
      </c>
      <c r="W23" s="102" t="e">
        <f t="shared" si="1"/>
        <v>#DIV/0!</v>
      </c>
      <c r="X23" s="105">
        <v>11.1265</v>
      </c>
      <c r="Y23" s="106">
        <v>11.0364</v>
      </c>
      <c r="Z23" s="102">
        <f t="shared" si="2"/>
        <v>9.0099999999999625E-2</v>
      </c>
    </row>
    <row r="24" spans="1:26" x14ac:dyDescent="0.2">
      <c r="A24" s="39">
        <v>2</v>
      </c>
      <c r="B24" s="40">
        <v>4</v>
      </c>
      <c r="C24" s="168"/>
      <c r="D24" s="168"/>
      <c r="E24" s="169"/>
      <c r="F24" s="169"/>
      <c r="G24" s="170"/>
      <c r="H24" s="110">
        <v>85.977900000000005</v>
      </c>
      <c r="I24" s="116"/>
      <c r="J24" s="182"/>
      <c r="K24" s="182"/>
      <c r="L24" s="182"/>
      <c r="M24" s="182"/>
      <c r="N24" s="120" t="e">
        <f t="shared" si="0"/>
        <v>#DIV/0!</v>
      </c>
      <c r="O24" s="91"/>
      <c r="Q24" s="102"/>
      <c r="R24" s="102"/>
      <c r="S24" s="102"/>
      <c r="T24" s="102" t="b">
        <f>IF('Eingabe Verwaltungsdaten'!D18=V11,V24,IF('Eingabe Verwaltungsdaten'!D18=X11,V24*(1+(G24/1000000))))</f>
        <v>0</v>
      </c>
      <c r="U24" s="102"/>
      <c r="V24" s="102" t="b">
        <f>IF('Eingabe Verwaltungsdaten'!D20=V13,N24,IF('Eingabe Verwaltungsdaten'!D20=X13,W24))</f>
        <v>0</v>
      </c>
      <c r="W24" s="102" t="e">
        <f t="shared" si="1"/>
        <v>#DIV/0!</v>
      </c>
      <c r="X24" s="105">
        <v>11.1265</v>
      </c>
      <c r="Y24" s="106">
        <v>11.004</v>
      </c>
      <c r="Z24" s="102">
        <f t="shared" si="2"/>
        <v>0.1225000000000005</v>
      </c>
    </row>
    <row r="25" spans="1:26" x14ac:dyDescent="0.2">
      <c r="A25" s="39">
        <v>2</v>
      </c>
      <c r="B25" s="40">
        <v>5</v>
      </c>
      <c r="C25" s="168"/>
      <c r="D25" s="168"/>
      <c r="E25" s="169"/>
      <c r="F25" s="169"/>
      <c r="G25" s="170"/>
      <c r="H25" s="110">
        <v>168.9838</v>
      </c>
      <c r="I25" s="116"/>
      <c r="J25" s="182"/>
      <c r="K25" s="182"/>
      <c r="L25" s="182"/>
      <c r="M25" s="182"/>
      <c r="N25" s="120" t="e">
        <f t="shared" si="0"/>
        <v>#DIV/0!</v>
      </c>
      <c r="O25" s="91"/>
      <c r="Q25" s="102"/>
      <c r="R25" s="102"/>
      <c r="S25" s="102"/>
      <c r="T25" s="102" t="b">
        <f>IF('Eingabe Verwaltungsdaten'!D18=V11,V25,IF('Eingabe Verwaltungsdaten'!D18=X11,V25*(1+(G25/1000000))))</f>
        <v>0</v>
      </c>
      <c r="U25" s="102"/>
      <c r="V25" s="102" t="b">
        <f>IF('Eingabe Verwaltungsdaten'!D20=V13,N25,IF('Eingabe Verwaltungsdaten'!D20=X13,W25))</f>
        <v>0</v>
      </c>
      <c r="W25" s="102" t="e">
        <f t="shared" si="1"/>
        <v>#DIV/0!</v>
      </c>
      <c r="X25" s="105">
        <v>11.1265</v>
      </c>
      <c r="Y25" s="106">
        <v>10.9863</v>
      </c>
      <c r="Z25" s="102">
        <f t="shared" si="2"/>
        <v>0.1402000000000001</v>
      </c>
    </row>
    <row r="26" spans="1:26" x14ac:dyDescent="0.2">
      <c r="A26" s="39">
        <v>2</v>
      </c>
      <c r="B26" s="40">
        <v>6</v>
      </c>
      <c r="C26" s="168"/>
      <c r="D26" s="168"/>
      <c r="E26" s="169"/>
      <c r="F26" s="169"/>
      <c r="G26" s="170"/>
      <c r="H26" s="110">
        <v>277.99310000000003</v>
      </c>
      <c r="I26" s="116"/>
      <c r="J26" s="182"/>
      <c r="K26" s="182"/>
      <c r="L26" s="182"/>
      <c r="M26" s="182"/>
      <c r="N26" s="120" t="e">
        <f t="shared" si="0"/>
        <v>#DIV/0!</v>
      </c>
      <c r="O26" s="91"/>
      <c r="Q26" s="102"/>
      <c r="R26" s="102"/>
      <c r="S26" s="102"/>
      <c r="T26" s="102" t="b">
        <f>IF('Eingabe Verwaltungsdaten'!D18=V11,V26,IF('Eingabe Verwaltungsdaten'!D18=X11,V26*(1+(G26/1000000))))</f>
        <v>0</v>
      </c>
      <c r="U26" s="102"/>
      <c r="V26" s="102" t="b">
        <f>IF('Eingabe Verwaltungsdaten'!D20=V13,N26,IF('Eingabe Verwaltungsdaten'!D20=X13,W26))</f>
        <v>0</v>
      </c>
      <c r="W26" s="102" t="e">
        <f t="shared" si="1"/>
        <v>#DIV/0!</v>
      </c>
      <c r="X26" s="105">
        <v>11.1265</v>
      </c>
      <c r="Y26" s="106">
        <v>10.942</v>
      </c>
      <c r="Z26" s="102">
        <f t="shared" si="2"/>
        <v>0.18449999999999989</v>
      </c>
    </row>
    <row r="27" spans="1:26" x14ac:dyDescent="0.2">
      <c r="A27" s="39">
        <v>2</v>
      </c>
      <c r="B27" s="40">
        <v>7</v>
      </c>
      <c r="C27" s="168"/>
      <c r="D27" s="168"/>
      <c r="E27" s="169"/>
      <c r="F27" s="169"/>
      <c r="G27" s="170"/>
      <c r="H27" s="110">
        <v>295.47570000000002</v>
      </c>
      <c r="I27" s="116"/>
      <c r="J27" s="182"/>
      <c r="K27" s="182"/>
      <c r="L27" s="182"/>
      <c r="M27" s="182"/>
      <c r="N27" s="120" t="e">
        <f t="shared" si="0"/>
        <v>#DIV/0!</v>
      </c>
      <c r="O27" s="91"/>
      <c r="Q27" s="102"/>
      <c r="R27" s="102"/>
      <c r="S27" s="102"/>
      <c r="T27" s="102" t="b">
        <f>IF('Eingabe Verwaltungsdaten'!D18=V11,V27,IF('Eingabe Verwaltungsdaten'!D18=X11,V27*(1+(G27/1000000))))</f>
        <v>0</v>
      </c>
      <c r="U27" s="102"/>
      <c r="V27" s="102" t="b">
        <f>IF('Eingabe Verwaltungsdaten'!D20=V13,N27,IF('Eingabe Verwaltungsdaten'!D20=X13,W27))</f>
        <v>0</v>
      </c>
      <c r="W27" s="102" t="e">
        <f t="shared" si="1"/>
        <v>#DIV/0!</v>
      </c>
      <c r="X27" s="105">
        <v>11.1265</v>
      </c>
      <c r="Y27" s="106">
        <v>10.946300000000001</v>
      </c>
      <c r="Z27" s="102">
        <f t="shared" si="2"/>
        <v>0.18019999999999925</v>
      </c>
    </row>
    <row r="28" spans="1:26" x14ac:dyDescent="0.2">
      <c r="A28" s="41">
        <v>2</v>
      </c>
      <c r="B28" s="42">
        <v>8</v>
      </c>
      <c r="C28" s="171"/>
      <c r="D28" s="171"/>
      <c r="E28" s="172"/>
      <c r="F28" s="172"/>
      <c r="G28" s="173"/>
      <c r="H28" s="111">
        <v>478.99239999999998</v>
      </c>
      <c r="I28" s="117"/>
      <c r="J28" s="183"/>
      <c r="K28" s="183"/>
      <c r="L28" s="183"/>
      <c r="M28" s="183"/>
      <c r="N28" s="120" t="e">
        <f t="shared" si="0"/>
        <v>#DIV/0!</v>
      </c>
      <c r="O28" s="91"/>
      <c r="Q28" s="102"/>
      <c r="R28" s="102"/>
      <c r="S28" s="102"/>
      <c r="T28" s="102" t="b">
        <f>IF('Eingabe Verwaltungsdaten'!D18=V11,V28,IF('Eingabe Verwaltungsdaten'!D18=X11,V28*(1+(G28/1000000))))</f>
        <v>0</v>
      </c>
      <c r="U28" s="102"/>
      <c r="V28" s="102" t="b">
        <f>IF('Eingabe Verwaltungsdaten'!D20=V13,N28,IF('Eingabe Verwaltungsdaten'!D20=X13,W28))</f>
        <v>0</v>
      </c>
      <c r="W28" s="102" t="e">
        <f t="shared" si="1"/>
        <v>#DIV/0!</v>
      </c>
      <c r="X28" s="105">
        <v>11.1265</v>
      </c>
      <c r="Y28" s="106">
        <v>10.862500000000001</v>
      </c>
      <c r="Z28" s="102">
        <f t="shared" si="2"/>
        <v>0.26399999999999935</v>
      </c>
    </row>
    <row r="29" spans="1:26" x14ac:dyDescent="0.2">
      <c r="A29" s="43">
        <v>3</v>
      </c>
      <c r="B29" s="44">
        <v>4</v>
      </c>
      <c r="C29" s="174"/>
      <c r="D29" s="174"/>
      <c r="E29" s="175"/>
      <c r="F29" s="175"/>
      <c r="G29" s="176"/>
      <c r="H29" s="112">
        <v>31.988</v>
      </c>
      <c r="I29" s="118"/>
      <c r="J29" s="184"/>
      <c r="K29" s="184"/>
      <c r="L29" s="184"/>
      <c r="M29" s="184"/>
      <c r="N29" s="120" t="e">
        <f t="shared" si="0"/>
        <v>#DIV/0!</v>
      </c>
      <c r="O29" s="91"/>
      <c r="Q29" s="102"/>
      <c r="R29" s="102"/>
      <c r="S29" s="102"/>
      <c r="T29" s="102" t="b">
        <f>IF('Eingabe Verwaltungsdaten'!D18=V11,V29,IF('Eingabe Verwaltungsdaten'!D18=X11,V29*(1+(G29/1000000))))</f>
        <v>0</v>
      </c>
      <c r="U29" s="102"/>
      <c r="V29" s="102" t="b">
        <f>IF('Eingabe Verwaltungsdaten'!D20=V13,N29,IF('Eingabe Verwaltungsdaten'!D20=X13,W29))</f>
        <v>0</v>
      </c>
      <c r="W29" s="102" t="e">
        <f t="shared" si="1"/>
        <v>#DIV/0!</v>
      </c>
      <c r="X29" s="105">
        <v>11.0364</v>
      </c>
      <c r="Y29" s="106">
        <v>11.004</v>
      </c>
      <c r="Z29" s="102">
        <f t="shared" si="2"/>
        <v>3.2400000000000873E-2</v>
      </c>
    </row>
    <row r="30" spans="1:26" x14ac:dyDescent="0.2">
      <c r="A30" s="39">
        <v>3</v>
      </c>
      <c r="B30" s="40">
        <v>5</v>
      </c>
      <c r="C30" s="168"/>
      <c r="D30" s="168"/>
      <c r="E30" s="169"/>
      <c r="F30" s="169"/>
      <c r="G30" s="170"/>
      <c r="H30" s="110">
        <v>114.9939</v>
      </c>
      <c r="I30" s="116"/>
      <c r="J30" s="182"/>
      <c r="K30" s="182"/>
      <c r="L30" s="182"/>
      <c r="M30" s="182"/>
      <c r="N30" s="120" t="e">
        <f t="shared" si="0"/>
        <v>#DIV/0!</v>
      </c>
      <c r="O30" s="91"/>
      <c r="Q30" s="102"/>
      <c r="R30" s="102"/>
      <c r="S30" s="102"/>
      <c r="T30" s="102" t="b">
        <f>IF('Eingabe Verwaltungsdaten'!D18=V11,V30,IF('Eingabe Verwaltungsdaten'!D18=X11,V30*(1+(G30/1000000))))</f>
        <v>0</v>
      </c>
      <c r="U30" s="102"/>
      <c r="V30" s="102" t="b">
        <f>IF('Eingabe Verwaltungsdaten'!D20=V13,N30,IF('Eingabe Verwaltungsdaten'!D20=X13,W30))</f>
        <v>0</v>
      </c>
      <c r="W30" s="102" t="e">
        <f t="shared" si="1"/>
        <v>#DIV/0!</v>
      </c>
      <c r="X30" s="105">
        <v>11.0364</v>
      </c>
      <c r="Y30" s="106">
        <v>10.9863</v>
      </c>
      <c r="Z30" s="102">
        <f t="shared" si="2"/>
        <v>5.0100000000000477E-2</v>
      </c>
    </row>
    <row r="31" spans="1:26" x14ac:dyDescent="0.2">
      <c r="A31" s="39">
        <v>3</v>
      </c>
      <c r="B31" s="40">
        <v>6</v>
      </c>
      <c r="C31" s="168"/>
      <c r="D31" s="168"/>
      <c r="E31" s="169"/>
      <c r="F31" s="169"/>
      <c r="G31" s="170"/>
      <c r="H31" s="110">
        <v>224.00319999999999</v>
      </c>
      <c r="I31" s="116"/>
      <c r="J31" s="182"/>
      <c r="K31" s="182"/>
      <c r="L31" s="182"/>
      <c r="M31" s="182"/>
      <c r="N31" s="120" t="e">
        <f t="shared" si="0"/>
        <v>#DIV/0!</v>
      </c>
      <c r="O31" s="91"/>
      <c r="Q31" s="102"/>
      <c r="R31" s="102"/>
      <c r="S31" s="102"/>
      <c r="T31" s="102" t="b">
        <f>IF('Eingabe Verwaltungsdaten'!D18=V11,V31,IF('Eingabe Verwaltungsdaten'!D18=X11,V31*(1+(G31/1000000))))</f>
        <v>0</v>
      </c>
      <c r="U31" s="102"/>
      <c r="V31" s="102" t="b">
        <f>IF('Eingabe Verwaltungsdaten'!D20=V13,N31,IF('Eingabe Verwaltungsdaten'!D20=X13,W31))</f>
        <v>0</v>
      </c>
      <c r="W31" s="102" t="e">
        <f t="shared" si="1"/>
        <v>#DIV/0!</v>
      </c>
      <c r="X31" s="105">
        <v>11.0364</v>
      </c>
      <c r="Y31" s="106">
        <v>10.942</v>
      </c>
      <c r="Z31" s="102">
        <f t="shared" si="2"/>
        <v>9.4400000000000261E-2</v>
      </c>
    </row>
    <row r="32" spans="1:26" x14ac:dyDescent="0.2">
      <c r="A32" s="39">
        <v>3</v>
      </c>
      <c r="B32" s="40">
        <v>7</v>
      </c>
      <c r="C32" s="168"/>
      <c r="D32" s="168"/>
      <c r="E32" s="169"/>
      <c r="F32" s="169"/>
      <c r="G32" s="170"/>
      <c r="H32" s="110">
        <v>241.48580000000001</v>
      </c>
      <c r="I32" s="116"/>
      <c r="J32" s="182"/>
      <c r="K32" s="182"/>
      <c r="L32" s="182"/>
      <c r="M32" s="182"/>
      <c r="N32" s="120" t="e">
        <f t="shared" si="0"/>
        <v>#DIV/0!</v>
      </c>
      <c r="O32" s="91"/>
      <c r="Q32" s="102"/>
      <c r="R32" s="102"/>
      <c r="S32" s="102"/>
      <c r="T32" s="102" t="b">
        <f>IF('Eingabe Verwaltungsdaten'!D18=V11,V32,IF('Eingabe Verwaltungsdaten'!D18=X11,V32*(1+(G32/1000000))))</f>
        <v>0</v>
      </c>
      <c r="U32" s="102"/>
      <c r="V32" s="102" t="b">
        <f>IF('Eingabe Verwaltungsdaten'!D20=V13,N32,IF('Eingabe Verwaltungsdaten'!D20=X13,W32))</f>
        <v>0</v>
      </c>
      <c r="W32" s="102" t="e">
        <f t="shared" si="1"/>
        <v>#DIV/0!</v>
      </c>
      <c r="X32" s="105">
        <v>11.0364</v>
      </c>
      <c r="Y32" s="106">
        <v>10.946300000000001</v>
      </c>
      <c r="Z32" s="102">
        <f t="shared" si="2"/>
        <v>9.0099999999999625E-2</v>
      </c>
    </row>
    <row r="33" spans="1:26" x14ac:dyDescent="0.2">
      <c r="A33" s="41">
        <v>3</v>
      </c>
      <c r="B33" s="42">
        <v>8</v>
      </c>
      <c r="C33" s="171"/>
      <c r="D33" s="171"/>
      <c r="E33" s="172"/>
      <c r="F33" s="172"/>
      <c r="G33" s="173"/>
      <c r="H33" s="111">
        <v>425.0025</v>
      </c>
      <c r="I33" s="117"/>
      <c r="J33" s="183"/>
      <c r="K33" s="183"/>
      <c r="L33" s="183"/>
      <c r="M33" s="183"/>
      <c r="N33" s="120" t="e">
        <f t="shared" si="0"/>
        <v>#DIV/0!</v>
      </c>
      <c r="O33" s="91"/>
      <c r="Q33" s="102"/>
      <c r="R33" s="102"/>
      <c r="S33" s="102"/>
      <c r="T33" s="102" t="b">
        <f>IF('Eingabe Verwaltungsdaten'!D18=V11,V33,IF('Eingabe Verwaltungsdaten'!D18=X11,V33*(1+(G33/1000000))))</f>
        <v>0</v>
      </c>
      <c r="U33" s="102"/>
      <c r="V33" s="102" t="b">
        <f>IF('Eingabe Verwaltungsdaten'!D20=V13,N33,IF('Eingabe Verwaltungsdaten'!D20=X13,W33))</f>
        <v>0</v>
      </c>
      <c r="W33" s="102" t="e">
        <f t="shared" si="1"/>
        <v>#DIV/0!</v>
      </c>
      <c r="X33" s="105">
        <v>11.0364</v>
      </c>
      <c r="Y33" s="106">
        <v>10.862500000000001</v>
      </c>
      <c r="Z33" s="102">
        <f t="shared" si="2"/>
        <v>0.17389999999999972</v>
      </c>
    </row>
    <row r="34" spans="1:26" x14ac:dyDescent="0.2">
      <c r="A34" s="43">
        <v>4</v>
      </c>
      <c r="B34" s="44">
        <v>5</v>
      </c>
      <c r="C34" s="174"/>
      <c r="D34" s="174"/>
      <c r="E34" s="175"/>
      <c r="F34" s="175"/>
      <c r="G34" s="176"/>
      <c r="H34" s="112">
        <v>83.005899999999997</v>
      </c>
      <c r="I34" s="118"/>
      <c r="J34" s="184"/>
      <c r="K34" s="184"/>
      <c r="L34" s="184"/>
      <c r="M34" s="184"/>
      <c r="N34" s="120" t="e">
        <f t="shared" si="0"/>
        <v>#DIV/0!</v>
      </c>
      <c r="O34" s="91"/>
      <c r="Q34" s="102"/>
      <c r="R34" s="102"/>
      <c r="S34" s="102"/>
      <c r="T34" s="102" t="b">
        <f>IF('Eingabe Verwaltungsdaten'!D18=V11,V34,IF('Eingabe Verwaltungsdaten'!D18=X11,V34*(1+(G34/1000000))))</f>
        <v>0</v>
      </c>
      <c r="U34" s="102"/>
      <c r="V34" s="102" t="b">
        <f>IF('Eingabe Verwaltungsdaten'!D20=V13,N34,IF('Eingabe Verwaltungsdaten'!D20=X13,W34))</f>
        <v>0</v>
      </c>
      <c r="W34" s="102" t="e">
        <f t="shared" si="1"/>
        <v>#DIV/0!</v>
      </c>
      <c r="X34" s="105">
        <v>11.004</v>
      </c>
      <c r="Y34" s="106">
        <v>10.9863</v>
      </c>
      <c r="Z34" s="102">
        <f t="shared" si="2"/>
        <v>1.7699999999999605E-2</v>
      </c>
    </row>
    <row r="35" spans="1:26" x14ac:dyDescent="0.2">
      <c r="A35" s="39">
        <v>4</v>
      </c>
      <c r="B35" s="40">
        <v>6</v>
      </c>
      <c r="C35" s="168"/>
      <c r="D35" s="168"/>
      <c r="E35" s="169"/>
      <c r="F35" s="169"/>
      <c r="G35" s="170"/>
      <c r="H35" s="110">
        <v>192.01519999999999</v>
      </c>
      <c r="I35" s="116"/>
      <c r="J35" s="182"/>
      <c r="K35" s="182"/>
      <c r="L35" s="182"/>
      <c r="M35" s="182"/>
      <c r="N35" s="120" t="e">
        <f t="shared" si="0"/>
        <v>#DIV/0!</v>
      </c>
      <c r="O35" s="91"/>
      <c r="Q35" s="102"/>
      <c r="R35" s="102"/>
      <c r="S35" s="102"/>
      <c r="T35" s="102" t="b">
        <f>IF('Eingabe Verwaltungsdaten'!D18=V11,V35,IF('Eingabe Verwaltungsdaten'!D18=X11,V35*(1+(G35/1000000))))</f>
        <v>0</v>
      </c>
      <c r="U35" s="102"/>
      <c r="V35" s="102" t="b">
        <f>IF('Eingabe Verwaltungsdaten'!D20=V13,N35,IF('Eingabe Verwaltungsdaten'!D20=X13,W35))</f>
        <v>0</v>
      </c>
      <c r="W35" s="102" t="e">
        <f t="shared" si="1"/>
        <v>#DIV/0!</v>
      </c>
      <c r="X35" s="105">
        <v>11.004</v>
      </c>
      <c r="Y35" s="106">
        <v>10.942</v>
      </c>
      <c r="Z35" s="102">
        <f t="shared" si="2"/>
        <v>6.1999999999999389E-2</v>
      </c>
    </row>
    <row r="36" spans="1:26" x14ac:dyDescent="0.2">
      <c r="A36" s="39">
        <v>4</v>
      </c>
      <c r="B36" s="40">
        <v>7</v>
      </c>
      <c r="C36" s="168"/>
      <c r="D36" s="168"/>
      <c r="E36" s="169"/>
      <c r="F36" s="169"/>
      <c r="G36" s="170"/>
      <c r="H36" s="110">
        <v>209.49780000000001</v>
      </c>
      <c r="I36" s="116"/>
      <c r="J36" s="182"/>
      <c r="K36" s="182"/>
      <c r="L36" s="182"/>
      <c r="M36" s="182"/>
      <c r="N36" s="120" t="e">
        <f t="shared" si="0"/>
        <v>#DIV/0!</v>
      </c>
      <c r="O36" s="91"/>
      <c r="Q36" s="102"/>
      <c r="R36" s="102"/>
      <c r="S36" s="102"/>
      <c r="T36" s="102" t="b">
        <f>IF('Eingabe Verwaltungsdaten'!D18=V11,V36,IF('Eingabe Verwaltungsdaten'!D18=X11,V36*(1+(G36/1000000))))</f>
        <v>0</v>
      </c>
      <c r="U36" s="102"/>
      <c r="V36" s="102" t="b">
        <f>IF('Eingabe Verwaltungsdaten'!D20=V13,N36,IF('Eingabe Verwaltungsdaten'!D20=X13,W36))</f>
        <v>0</v>
      </c>
      <c r="W36" s="102" t="e">
        <f t="shared" si="1"/>
        <v>#DIV/0!</v>
      </c>
      <c r="X36" s="105">
        <v>11.004</v>
      </c>
      <c r="Y36" s="106">
        <v>10.946300000000001</v>
      </c>
      <c r="Z36" s="102">
        <f t="shared" si="2"/>
        <v>5.7699999999998752E-2</v>
      </c>
    </row>
    <row r="37" spans="1:26" x14ac:dyDescent="0.2">
      <c r="A37" s="41">
        <v>4</v>
      </c>
      <c r="B37" s="42">
        <v>8</v>
      </c>
      <c r="C37" s="171"/>
      <c r="D37" s="171"/>
      <c r="E37" s="172"/>
      <c r="F37" s="172"/>
      <c r="G37" s="173"/>
      <c r="H37" s="111">
        <v>393.0145</v>
      </c>
      <c r="I37" s="117"/>
      <c r="J37" s="183"/>
      <c r="K37" s="183"/>
      <c r="L37" s="183"/>
      <c r="M37" s="183"/>
      <c r="N37" s="120" t="e">
        <f t="shared" si="0"/>
        <v>#DIV/0!</v>
      </c>
      <c r="O37" s="91"/>
      <c r="Q37" s="102"/>
      <c r="R37" s="102"/>
      <c r="S37" s="102"/>
      <c r="T37" s="102" t="b">
        <f>IF('Eingabe Verwaltungsdaten'!D18=V11,V37,IF('Eingabe Verwaltungsdaten'!D18=X11,V37*(1+(G37/1000000))))</f>
        <v>0</v>
      </c>
      <c r="U37" s="102"/>
      <c r="V37" s="102" t="b">
        <f>IF('Eingabe Verwaltungsdaten'!D20=V13,N37,IF('Eingabe Verwaltungsdaten'!D20=X13,W37))</f>
        <v>0</v>
      </c>
      <c r="W37" s="102" t="e">
        <f t="shared" si="1"/>
        <v>#DIV/0!</v>
      </c>
      <c r="X37" s="105">
        <v>11.004</v>
      </c>
      <c r="Y37" s="106">
        <v>10.862500000000001</v>
      </c>
      <c r="Z37" s="102">
        <f t="shared" si="2"/>
        <v>0.14149999999999885</v>
      </c>
    </row>
    <row r="38" spans="1:26" x14ac:dyDescent="0.2">
      <c r="A38" s="43">
        <v>5</v>
      </c>
      <c r="B38" s="44">
        <v>6</v>
      </c>
      <c r="C38" s="174"/>
      <c r="D38" s="174"/>
      <c r="E38" s="175"/>
      <c r="F38" s="175"/>
      <c r="G38" s="176"/>
      <c r="H38" s="112">
        <v>109.0093</v>
      </c>
      <c r="I38" s="118"/>
      <c r="J38" s="184"/>
      <c r="K38" s="184"/>
      <c r="L38" s="184"/>
      <c r="M38" s="184"/>
      <c r="N38" s="120" t="e">
        <f t="shared" si="0"/>
        <v>#DIV/0!</v>
      </c>
      <c r="O38" s="91"/>
      <c r="Q38" s="102"/>
      <c r="R38" s="102"/>
      <c r="S38" s="102"/>
      <c r="T38" s="102" t="b">
        <f>IF('Eingabe Verwaltungsdaten'!D18=V11,V38,IF('Eingabe Verwaltungsdaten'!D18=X11,V38*(1+(G38/1000000))))</f>
        <v>0</v>
      </c>
      <c r="U38" s="102"/>
      <c r="V38" s="102" t="b">
        <f>IF('Eingabe Verwaltungsdaten'!D20=V13,N38,IF('Eingabe Verwaltungsdaten'!D20=X13,W38))</f>
        <v>0</v>
      </c>
      <c r="W38" s="102" t="e">
        <f t="shared" si="1"/>
        <v>#DIV/0!</v>
      </c>
      <c r="X38" s="105">
        <v>10.9863</v>
      </c>
      <c r="Y38" s="106">
        <v>10.942</v>
      </c>
      <c r="Z38" s="102">
        <f t="shared" si="2"/>
        <v>4.4299999999999784E-2</v>
      </c>
    </row>
    <row r="39" spans="1:26" x14ac:dyDescent="0.2">
      <c r="A39" s="39">
        <v>5</v>
      </c>
      <c r="B39" s="40">
        <v>7</v>
      </c>
      <c r="C39" s="168"/>
      <c r="D39" s="168"/>
      <c r="E39" s="169"/>
      <c r="F39" s="169"/>
      <c r="G39" s="170"/>
      <c r="H39" s="110">
        <v>126.4919</v>
      </c>
      <c r="I39" s="116"/>
      <c r="J39" s="182"/>
      <c r="K39" s="182"/>
      <c r="L39" s="182"/>
      <c r="M39" s="182"/>
      <c r="N39" s="120" t="e">
        <f t="shared" si="0"/>
        <v>#DIV/0!</v>
      </c>
      <c r="O39" s="91"/>
      <c r="Q39" s="102"/>
      <c r="R39" s="102"/>
      <c r="S39" s="102"/>
      <c r="T39" s="102" t="b">
        <f>IF('Eingabe Verwaltungsdaten'!D18=V11,V39,IF('Eingabe Verwaltungsdaten'!D18=X11,V39*(1+(G39/1000000))))</f>
        <v>0</v>
      </c>
      <c r="U39" s="102"/>
      <c r="V39" s="102" t="b">
        <f>IF('Eingabe Verwaltungsdaten'!D20=V13,N39,IF('Eingabe Verwaltungsdaten'!D20=X13,W39))</f>
        <v>0</v>
      </c>
      <c r="W39" s="102" t="e">
        <f t="shared" si="1"/>
        <v>#DIV/0!</v>
      </c>
      <c r="X39" s="105">
        <v>10.9863</v>
      </c>
      <c r="Y39" s="106">
        <v>10.946300000000001</v>
      </c>
      <c r="Z39" s="102">
        <f t="shared" si="2"/>
        <v>3.9999999999999147E-2</v>
      </c>
    </row>
    <row r="40" spans="1:26" x14ac:dyDescent="0.2">
      <c r="A40" s="41">
        <v>5</v>
      </c>
      <c r="B40" s="42">
        <v>8</v>
      </c>
      <c r="C40" s="171"/>
      <c r="D40" s="171"/>
      <c r="E40" s="172"/>
      <c r="F40" s="172"/>
      <c r="G40" s="173"/>
      <c r="H40" s="111">
        <v>310.0086</v>
      </c>
      <c r="I40" s="117"/>
      <c r="J40" s="183"/>
      <c r="K40" s="183"/>
      <c r="L40" s="183"/>
      <c r="M40" s="183"/>
      <c r="N40" s="120" t="e">
        <f t="shared" si="0"/>
        <v>#DIV/0!</v>
      </c>
      <c r="O40" s="91"/>
      <c r="Q40" s="102"/>
      <c r="R40" s="102"/>
      <c r="S40" s="102"/>
      <c r="T40" s="102" t="b">
        <f>IF('Eingabe Verwaltungsdaten'!D18=V11,V40,IF('Eingabe Verwaltungsdaten'!D18=X11,V40*(1+(G40/1000000))))</f>
        <v>0</v>
      </c>
      <c r="U40" s="102"/>
      <c r="V40" s="102" t="b">
        <f>IF('Eingabe Verwaltungsdaten'!D20=V13,N40,IF('Eingabe Verwaltungsdaten'!D20=X13,W40))</f>
        <v>0</v>
      </c>
      <c r="W40" s="102" t="e">
        <f t="shared" si="1"/>
        <v>#DIV/0!</v>
      </c>
      <c r="X40" s="105">
        <v>10.9863</v>
      </c>
      <c r="Y40" s="106">
        <v>10.862500000000001</v>
      </c>
      <c r="Z40" s="102">
        <f t="shared" si="2"/>
        <v>0.12379999999999924</v>
      </c>
    </row>
    <row r="41" spans="1:26" x14ac:dyDescent="0.2">
      <c r="A41" s="43">
        <v>6</v>
      </c>
      <c r="B41" s="44">
        <v>7</v>
      </c>
      <c r="C41" s="174"/>
      <c r="D41" s="174"/>
      <c r="E41" s="175"/>
      <c r="F41" s="175"/>
      <c r="G41" s="176"/>
      <c r="H41" s="112">
        <v>17.482599999999991</v>
      </c>
      <c r="I41" s="118"/>
      <c r="J41" s="184"/>
      <c r="K41" s="184"/>
      <c r="L41" s="184"/>
      <c r="M41" s="184"/>
      <c r="N41" s="120" t="e">
        <f t="shared" si="0"/>
        <v>#DIV/0!</v>
      </c>
      <c r="O41" s="91"/>
      <c r="Q41" s="102"/>
      <c r="R41" s="102"/>
      <c r="S41" s="102"/>
      <c r="T41" s="102" t="b">
        <f>IF('Eingabe Verwaltungsdaten'!D18=V11,V41,IF('Eingabe Verwaltungsdaten'!D18=X11,V41*(1+(G41/1000000))))</f>
        <v>0</v>
      </c>
      <c r="U41" s="102"/>
      <c r="V41" s="102" t="b">
        <f>IF('Eingabe Verwaltungsdaten'!D20=V13,N41,IF('Eingabe Verwaltungsdaten'!D20=X13,W41))</f>
        <v>0</v>
      </c>
      <c r="W41" s="102" t="e">
        <f t="shared" si="1"/>
        <v>#DIV/0!</v>
      </c>
      <c r="X41" s="105">
        <v>10.942</v>
      </c>
      <c r="Y41" s="106">
        <v>10.946300000000001</v>
      </c>
      <c r="Z41" s="102">
        <f t="shared" si="2"/>
        <v>-4.3000000000006366E-3</v>
      </c>
    </row>
    <row r="42" spans="1:26" x14ac:dyDescent="0.2">
      <c r="A42" s="41">
        <v>6</v>
      </c>
      <c r="B42" s="42">
        <v>8</v>
      </c>
      <c r="C42" s="171"/>
      <c r="D42" s="171"/>
      <c r="E42" s="172"/>
      <c r="F42" s="172"/>
      <c r="G42" s="173"/>
      <c r="H42" s="111">
        <v>200.99930000000001</v>
      </c>
      <c r="I42" s="117"/>
      <c r="J42" s="183"/>
      <c r="K42" s="183"/>
      <c r="L42" s="183"/>
      <c r="M42" s="183"/>
      <c r="N42" s="120" t="e">
        <f t="shared" si="0"/>
        <v>#DIV/0!</v>
      </c>
      <c r="O42" s="91"/>
      <c r="Q42" s="102"/>
      <c r="R42" s="102"/>
      <c r="S42" s="102"/>
      <c r="T42" s="102" t="b">
        <f>IF('Eingabe Verwaltungsdaten'!D18=V11,V42,IF('Eingabe Verwaltungsdaten'!D18=X11,V42*(1+(G42/1000000))))</f>
        <v>0</v>
      </c>
      <c r="U42" s="102"/>
      <c r="V42" s="102" t="b">
        <f>IF('Eingabe Verwaltungsdaten'!D20=V13,N42,IF('Eingabe Verwaltungsdaten'!D20=X13,W42))</f>
        <v>0</v>
      </c>
      <c r="W42" s="102" t="e">
        <f t="shared" si="1"/>
        <v>#DIV/0!</v>
      </c>
      <c r="X42" s="105">
        <v>10.942</v>
      </c>
      <c r="Y42" s="106">
        <v>10.862500000000001</v>
      </c>
      <c r="Z42" s="102">
        <f t="shared" si="2"/>
        <v>7.949999999999946E-2</v>
      </c>
    </row>
    <row r="43" spans="1:26" ht="13.5" thickBot="1" x14ac:dyDescent="0.25">
      <c r="A43" s="45">
        <v>7</v>
      </c>
      <c r="B43" s="46">
        <v>8</v>
      </c>
      <c r="C43" s="177"/>
      <c r="D43" s="177"/>
      <c r="E43" s="178"/>
      <c r="F43" s="178"/>
      <c r="G43" s="179"/>
      <c r="H43" s="113">
        <v>183.51669999999999</v>
      </c>
      <c r="I43" s="119"/>
      <c r="J43" s="185"/>
      <c r="K43" s="185"/>
      <c r="L43" s="185"/>
      <c r="M43" s="185"/>
      <c r="N43" s="120" t="e">
        <f t="shared" si="0"/>
        <v>#DIV/0!</v>
      </c>
      <c r="O43" s="91"/>
      <c r="Q43" s="102"/>
      <c r="R43" s="102"/>
      <c r="S43" s="102"/>
      <c r="T43" s="102" t="b">
        <f>IF('Eingabe Verwaltungsdaten'!D18=V11,V43,IF('Eingabe Verwaltungsdaten'!D18=X11,V43*(1+(G43/1000000))))</f>
        <v>0</v>
      </c>
      <c r="U43" s="102"/>
      <c r="V43" s="102" t="b">
        <f>IF('Eingabe Verwaltungsdaten'!D20=V13,N43,IF('Eingabe Verwaltungsdaten'!D20=X13,W43))</f>
        <v>0</v>
      </c>
      <c r="W43" s="102" t="e">
        <f t="shared" si="1"/>
        <v>#DIV/0!</v>
      </c>
      <c r="X43" s="105">
        <v>10.946300000000001</v>
      </c>
      <c r="Y43" s="106">
        <v>10.862500000000001</v>
      </c>
      <c r="Z43" s="102">
        <f t="shared" si="2"/>
        <v>8.3800000000000097E-2</v>
      </c>
    </row>
    <row r="44" spans="1:26" ht="13.5" thickBot="1" x14ac:dyDescent="0.25">
      <c r="A44" s="47" t="s">
        <v>38</v>
      </c>
      <c r="B44" s="48"/>
      <c r="C44" s="48"/>
      <c r="D44" s="48"/>
      <c r="E44" s="48"/>
      <c r="F44" s="48"/>
      <c r="G44" s="48"/>
      <c r="H44" s="48"/>
      <c r="I44" s="49"/>
      <c r="J44" s="50"/>
      <c r="K44" s="50" t="s">
        <v>19</v>
      </c>
      <c r="L44" s="51" t="s">
        <v>19</v>
      </c>
      <c r="M44" s="95" t="s">
        <v>19</v>
      </c>
      <c r="N44" s="99">
        <f>COUNT(N16:N43)</f>
        <v>0</v>
      </c>
      <c r="O44" s="91"/>
      <c r="Q44" s="102"/>
      <c r="R44" s="102"/>
      <c r="S44" s="102"/>
      <c r="T44" s="102"/>
      <c r="U44" s="102"/>
      <c r="V44" s="102"/>
      <c r="W44" s="102"/>
      <c r="X44" s="102"/>
      <c r="Y44" s="102"/>
      <c r="Z44" s="102"/>
    </row>
    <row r="45" spans="1:26" x14ac:dyDescent="0.2">
      <c r="Q45" s="102"/>
      <c r="R45" s="102"/>
      <c r="S45" s="102"/>
      <c r="T45" s="102"/>
      <c r="U45" s="102"/>
      <c r="V45" s="102"/>
      <c r="W45" s="102"/>
      <c r="X45" s="102"/>
      <c r="Y45" s="102"/>
      <c r="Z45" s="102"/>
    </row>
    <row r="46" spans="1:26" x14ac:dyDescent="0.2">
      <c r="Q46" s="102"/>
      <c r="R46" s="102"/>
      <c r="S46" s="102"/>
      <c r="T46" s="102"/>
      <c r="U46" s="102"/>
      <c r="V46" s="102"/>
      <c r="W46" s="102"/>
      <c r="X46" s="102"/>
      <c r="Y46" s="102"/>
      <c r="Z46" s="102"/>
    </row>
    <row r="47" spans="1:26" x14ac:dyDescent="0.2">
      <c r="Q47" s="102"/>
      <c r="R47" s="102"/>
      <c r="S47" s="102"/>
      <c r="T47" s="102"/>
      <c r="U47" s="102"/>
      <c r="V47" s="102"/>
      <c r="W47" s="102"/>
      <c r="X47" s="102"/>
      <c r="Y47" s="102"/>
      <c r="Z47" s="102"/>
    </row>
    <row r="48" spans="1:26" x14ac:dyDescent="0.2">
      <c r="Q48" s="102"/>
      <c r="R48" s="102"/>
      <c r="S48" s="102"/>
      <c r="T48" s="102"/>
      <c r="U48" s="102"/>
      <c r="V48" s="102"/>
      <c r="W48" s="102"/>
      <c r="X48" s="102"/>
      <c r="Y48" s="102"/>
      <c r="Z48" s="102"/>
    </row>
    <row r="49" spans="17:26" x14ac:dyDescent="0.2">
      <c r="Q49" s="102"/>
      <c r="R49" s="102"/>
      <c r="S49" s="102"/>
      <c r="T49" s="102"/>
      <c r="U49" s="102"/>
      <c r="V49" s="102"/>
      <c r="W49" s="102"/>
      <c r="X49" s="102"/>
      <c r="Y49" s="102"/>
      <c r="Z49" s="102"/>
    </row>
    <row r="50" spans="17:26" x14ac:dyDescent="0.2">
      <c r="Q50" s="102"/>
      <c r="R50" s="102"/>
      <c r="S50" s="102"/>
      <c r="T50" s="102"/>
      <c r="U50" s="102"/>
      <c r="V50" s="102"/>
      <c r="W50" s="102"/>
      <c r="X50" s="102"/>
      <c r="Y50" s="102"/>
      <c r="Z50" s="102"/>
    </row>
    <row r="51" spans="17:26" x14ac:dyDescent="0.2">
      <c r="Q51" s="102"/>
      <c r="R51" s="102"/>
      <c r="S51" s="102"/>
      <c r="T51" s="102"/>
      <c r="U51" s="102"/>
      <c r="V51" s="102"/>
      <c r="W51" s="102"/>
      <c r="X51" s="102"/>
      <c r="Y51" s="102"/>
      <c r="Z51" s="102"/>
    </row>
    <row r="52" spans="17:26" x14ac:dyDescent="0.2">
      <c r="Q52" s="102"/>
      <c r="R52" s="102"/>
      <c r="S52" s="102"/>
      <c r="T52" s="102"/>
      <c r="U52" s="102"/>
      <c r="V52" s="102"/>
      <c r="W52" s="102"/>
      <c r="X52" s="102"/>
      <c r="Y52" s="102"/>
      <c r="Z52" s="102"/>
    </row>
    <row r="53" spans="17:26" x14ac:dyDescent="0.2">
      <c r="Q53" s="102"/>
      <c r="R53" s="102"/>
      <c r="S53" s="102"/>
      <c r="T53" s="102"/>
      <c r="U53" s="102"/>
      <c r="V53" s="102"/>
      <c r="W53" s="102"/>
      <c r="X53" s="102"/>
      <c r="Y53" s="102"/>
      <c r="Z53" s="102"/>
    </row>
    <row r="54" spans="17:26" x14ac:dyDescent="0.2">
      <c r="Q54" s="102"/>
      <c r="R54" s="102"/>
      <c r="S54" s="102"/>
      <c r="T54" s="102"/>
      <c r="U54" s="102"/>
      <c r="V54" s="102"/>
      <c r="W54" s="102"/>
      <c r="X54" s="102"/>
      <c r="Y54" s="102"/>
      <c r="Z54" s="102"/>
    </row>
  </sheetData>
  <sheetProtection algorithmName="SHA-512" hashValue="t/ySi8jceQkUkr7EAjb5/d3xJJ1K0LVEQSanlMuRmYb+1u37owdaRP5P/0iFyjy4XfXIXhlgfx8ScS+rX0DwXQ==" saltValue="HQwhcLN8uyiBKjRG844c8Q==" spinCount="100000" sheet="1" objects="1" scenarios="1" selectLockedCells="1"/>
  <protectedRanges>
    <protectedRange sqref="M7:N7 C7:D10" name="Bereich1_4"/>
    <protectedRange sqref="I16:I43" name="Bereich1_4_2"/>
  </protectedRanges>
  <mergeCells count="5">
    <mergeCell ref="L11:M11"/>
    <mergeCell ref="H1:I1"/>
    <mergeCell ref="H2:I2"/>
    <mergeCell ref="H3:I3"/>
    <mergeCell ref="M7:N7"/>
  </mergeCells>
  <conditionalFormatting sqref="N16:N43">
    <cfRule type="containsErrors" dxfId="10" priority="4">
      <formula>ISERROR(N16)</formula>
    </cfRule>
  </conditionalFormatting>
  <conditionalFormatting sqref="C7:C10">
    <cfRule type="cellIs" dxfId="9" priority="3" operator="between">
      <formula>0</formula>
      <formula>0</formula>
    </cfRule>
  </conditionalFormatting>
  <conditionalFormatting sqref="M7:N7">
    <cfRule type="cellIs" dxfId="8" priority="1" operator="between">
      <formula>0</formula>
      <formula>0</formula>
    </cfRule>
    <cfRule type="containsText" dxfId="7" priority="2" operator="containsText" text="00.01.1900 ">
      <formula>NOT(ISERROR(SEARCH("00.01.1900 ",M7)))</formula>
    </cfRule>
  </conditionalFormatting>
  <pageMargins left="0.7" right="0.7" top="0.78740157499999996" bottom="0.78740157499999996" header="0.3" footer="0.3"/>
  <pageSetup paperSize="9" scale="8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Q78"/>
  <sheetViews>
    <sheetView topLeftCell="A19" zoomScale="106" zoomScaleNormal="106" workbookViewId="0">
      <selection activeCell="F57" sqref="F57"/>
    </sheetView>
  </sheetViews>
  <sheetFormatPr baseColWidth="10" defaultRowHeight="12.75" x14ac:dyDescent="0.2"/>
  <cols>
    <col min="1" max="1" width="6.28515625" customWidth="1"/>
    <col min="2" max="2" width="10.85546875" customWidth="1"/>
    <col min="3" max="3" width="10.7109375" bestFit="1" customWidth="1"/>
    <col min="4" max="4" width="26" customWidth="1"/>
    <col min="5" max="5" width="11.28515625" customWidth="1"/>
    <col min="6" max="6" width="10.85546875" customWidth="1"/>
    <col min="7" max="7" width="11" customWidth="1"/>
    <col min="8" max="8" width="12.85546875" customWidth="1"/>
  </cols>
  <sheetData>
    <row r="1" spans="1:17" x14ac:dyDescent="0.2">
      <c r="A1" s="9"/>
      <c r="B1" s="9"/>
      <c r="C1" s="191"/>
      <c r="D1" s="191"/>
      <c r="E1" s="10"/>
      <c r="F1" s="10"/>
      <c r="G1" s="10"/>
      <c r="H1" s="10"/>
    </row>
    <row r="2" spans="1:17" x14ac:dyDescent="0.2">
      <c r="A2" s="9"/>
      <c r="B2" s="9"/>
      <c r="C2" s="191"/>
      <c r="D2" s="191"/>
      <c r="E2" s="10"/>
      <c r="F2" s="10"/>
      <c r="G2" s="10"/>
      <c r="H2" s="10"/>
    </row>
    <row r="3" spans="1:17" x14ac:dyDescent="0.2">
      <c r="A3" s="9"/>
      <c r="B3" s="9"/>
      <c r="C3" s="191"/>
      <c r="D3" s="191"/>
      <c r="E3" s="10"/>
      <c r="F3" s="10"/>
      <c r="G3" s="10"/>
      <c r="H3" s="10"/>
    </row>
    <row r="4" spans="1:17" ht="33" customHeight="1" x14ac:dyDescent="0.3">
      <c r="A4" s="11" t="s">
        <v>90</v>
      </c>
      <c r="B4" s="11"/>
      <c r="C4" s="11"/>
      <c r="D4" s="11"/>
      <c r="E4" s="12"/>
      <c r="F4" s="12"/>
      <c r="G4" s="12"/>
      <c r="H4" s="12"/>
      <c r="M4" s="1"/>
    </row>
    <row r="5" spans="1:17" ht="10.5" customHeight="1" x14ac:dyDescent="0.3">
      <c r="A5" s="13"/>
      <c r="B5" s="11"/>
      <c r="C5" s="11"/>
      <c r="D5" s="11"/>
      <c r="E5" s="12"/>
      <c r="F5" s="12"/>
      <c r="G5" s="12"/>
      <c r="H5" s="12"/>
      <c r="M5" s="1"/>
    </row>
    <row r="6" spans="1:17" s="125" customFormat="1" ht="13.5" customHeight="1" x14ac:dyDescent="0.2">
      <c r="A6" s="149" t="s">
        <v>91</v>
      </c>
      <c r="B6" s="143"/>
      <c r="C6" s="157">
        <f>'Eingabe Messdaten'!C7</f>
        <v>0</v>
      </c>
      <c r="D6" s="157"/>
      <c r="E6" s="138"/>
      <c r="F6" s="125" t="s">
        <v>40</v>
      </c>
      <c r="H6" s="156">
        <f>'Eingabe Messdaten'!M7</f>
        <v>0</v>
      </c>
    </row>
    <row r="7" spans="1:17" s="125" customFormat="1" ht="15" x14ac:dyDescent="0.2">
      <c r="A7" s="149" t="s">
        <v>37</v>
      </c>
      <c r="B7" s="143"/>
      <c r="C7" s="157">
        <f>'Eingabe Messdaten'!C8</f>
        <v>0</v>
      </c>
      <c r="D7" s="157"/>
      <c r="E7" s="138"/>
      <c r="F7" s="138"/>
      <c r="G7" s="138"/>
      <c r="H7" s="138"/>
      <c r="L7" s="124"/>
    </row>
    <row r="8" spans="1:17" s="125" customFormat="1" ht="15" x14ac:dyDescent="0.2">
      <c r="A8" s="149" t="s">
        <v>92</v>
      </c>
      <c r="B8" s="143"/>
      <c r="C8" s="157">
        <f>'Eingabe Messdaten'!C9</f>
        <v>0</v>
      </c>
      <c r="D8" s="157"/>
      <c r="E8" s="138"/>
      <c r="F8" s="138"/>
      <c r="G8" s="138"/>
      <c r="H8" s="138"/>
    </row>
    <row r="9" spans="1:17" s="125" customFormat="1" ht="15" customHeight="1" x14ac:dyDescent="0.2">
      <c r="A9" s="149" t="s">
        <v>34</v>
      </c>
      <c r="B9" s="144"/>
      <c r="C9" s="157">
        <f>'Eingabe Messdaten'!C10</f>
        <v>0</v>
      </c>
      <c r="D9" s="157"/>
      <c r="E9" s="138"/>
      <c r="F9" s="138"/>
      <c r="G9" s="122"/>
      <c r="H9" s="122"/>
      <c r="Q9" s="125" t="s">
        <v>32</v>
      </c>
    </row>
    <row r="10" spans="1:17" ht="15" customHeight="1" thickBot="1" x14ac:dyDescent="0.25">
      <c r="A10" s="14"/>
      <c r="B10" s="15"/>
      <c r="C10" s="16"/>
      <c r="D10" s="17"/>
      <c r="E10" s="18"/>
      <c r="F10" s="18"/>
      <c r="G10" s="122"/>
      <c r="H10" s="122"/>
      <c r="I10" s="1"/>
    </row>
    <row r="11" spans="1:17" x14ac:dyDescent="0.2">
      <c r="A11" s="19" t="s">
        <v>0</v>
      </c>
      <c r="B11" s="20" t="s">
        <v>1</v>
      </c>
      <c r="C11" s="20" t="s">
        <v>24</v>
      </c>
      <c r="D11" s="21" t="s">
        <v>25</v>
      </c>
      <c r="E11" s="22" t="s">
        <v>2</v>
      </c>
      <c r="F11" s="22" t="s">
        <v>3</v>
      </c>
      <c r="G11" s="22" t="s">
        <v>4</v>
      </c>
      <c r="H11" s="23" t="s">
        <v>5</v>
      </c>
      <c r="M11" s="1"/>
      <c r="N11" s="1"/>
    </row>
    <row r="12" spans="1:17" x14ac:dyDescent="0.2">
      <c r="A12" s="24"/>
      <c r="B12" s="25"/>
      <c r="C12" s="25" t="s">
        <v>6</v>
      </c>
      <c r="D12" s="26" t="s">
        <v>21</v>
      </c>
      <c r="E12" s="27" t="s">
        <v>12</v>
      </c>
      <c r="F12" s="27" t="s">
        <v>42</v>
      </c>
      <c r="G12" s="27" t="s">
        <v>11</v>
      </c>
      <c r="H12" s="28" t="s">
        <v>13</v>
      </c>
    </row>
    <row r="13" spans="1:17" x14ac:dyDescent="0.2">
      <c r="A13" s="24" t="s">
        <v>7</v>
      </c>
      <c r="B13" s="25" t="s">
        <v>8</v>
      </c>
      <c r="C13" s="25" t="s">
        <v>9</v>
      </c>
      <c r="D13" s="26" t="s">
        <v>22</v>
      </c>
      <c r="E13" s="27" t="s">
        <v>14</v>
      </c>
      <c r="F13" s="27" t="s">
        <v>46</v>
      </c>
      <c r="G13" s="27" t="s">
        <v>43</v>
      </c>
      <c r="H13" s="28" t="s">
        <v>15</v>
      </c>
    </row>
    <row r="14" spans="1:17" x14ac:dyDescent="0.2">
      <c r="A14" s="29" t="s">
        <v>20</v>
      </c>
      <c r="B14" s="30" t="s">
        <v>20</v>
      </c>
      <c r="C14" s="30" t="s">
        <v>10</v>
      </c>
      <c r="D14" s="31" t="s">
        <v>10</v>
      </c>
      <c r="E14" s="32" t="s">
        <v>11</v>
      </c>
      <c r="F14" s="32" t="s">
        <v>41</v>
      </c>
      <c r="G14" s="32"/>
      <c r="H14" s="33" t="s">
        <v>23</v>
      </c>
      <c r="J14" s="2"/>
      <c r="L14" s="1"/>
    </row>
    <row r="15" spans="1:17" x14ac:dyDescent="0.2">
      <c r="A15" s="34">
        <v>1</v>
      </c>
      <c r="B15" s="35">
        <v>2</v>
      </c>
      <c r="C15" s="84">
        <v>37.0182</v>
      </c>
      <c r="D15" s="100" t="e">
        <f>IF('Eingabe Messdaten'!N16 ="","",'Eingabe Messdaten'!T16)</f>
        <v>#DIV/0!</v>
      </c>
      <c r="E15" s="36" t="e">
        <f>IF(D15=""," ",C15-D15)</f>
        <v>#DIV/0!</v>
      </c>
      <c r="F15" s="37" t="str">
        <f>IF(D43&lt;28," ",(D15*(1000/(1000-Tabelle2!E37))+Tabelle2!E35)-D15)</f>
        <v xml:space="preserve"> </v>
      </c>
      <c r="G15" s="36" t="str">
        <f>IF(D43&lt;28," ",D15+F15)</f>
        <v xml:space="preserve"> </v>
      </c>
      <c r="H15" s="38" t="str">
        <f>IF(D43&lt;28," ",C15-G15)</f>
        <v xml:space="preserve"> </v>
      </c>
      <c r="L15" s="1"/>
    </row>
    <row r="16" spans="1:17" x14ac:dyDescent="0.2">
      <c r="A16" s="39">
        <v>1</v>
      </c>
      <c r="B16" s="40">
        <v>3</v>
      </c>
      <c r="C16" s="85">
        <v>91.008099999999999</v>
      </c>
      <c r="D16" s="100" t="e">
        <f>IF('Eingabe Messdaten'!N17 ="","",'Eingabe Messdaten'!T17)</f>
        <v>#DIV/0!</v>
      </c>
      <c r="E16" s="36" t="e">
        <f t="shared" ref="E16:E42" si="0">IF(D16=""," ",C16-D16)</f>
        <v>#DIV/0!</v>
      </c>
      <c r="F16" s="37" t="str">
        <f>IF(D43&lt;28," ",(D16*(1000/(1000-Tabelle2!E37))+Tabelle2!E35)-D16)</f>
        <v xml:space="preserve"> </v>
      </c>
      <c r="G16" s="36" t="str">
        <f>IF(D43&lt;28," ",D16+F16)</f>
        <v xml:space="preserve"> </v>
      </c>
      <c r="H16" s="38" t="str">
        <f>IF(D43&lt;28," ",C16-G16)</f>
        <v xml:space="preserve"> </v>
      </c>
      <c r="L16" s="8"/>
    </row>
    <row r="17" spans="1:12" x14ac:dyDescent="0.2">
      <c r="A17" s="39">
        <v>1</v>
      </c>
      <c r="B17" s="40">
        <v>4</v>
      </c>
      <c r="C17" s="86">
        <v>122.9961</v>
      </c>
      <c r="D17" s="100" t="e">
        <f>IF('Eingabe Messdaten'!N18 ="","",'Eingabe Messdaten'!T18)</f>
        <v>#DIV/0!</v>
      </c>
      <c r="E17" s="36" t="e">
        <f t="shared" si="0"/>
        <v>#DIV/0!</v>
      </c>
      <c r="F17" s="37" t="str">
        <f>IF(D43&lt;28," ",(D17*(1000/(1000-Tabelle2!E37))+Tabelle2!E35)-D17)</f>
        <v xml:space="preserve"> </v>
      </c>
      <c r="G17" s="36" t="str">
        <f>IF(D43&lt;28," ",D17+F17)</f>
        <v xml:space="preserve"> </v>
      </c>
      <c r="H17" s="38" t="str">
        <f>IF(D43&lt;28," ",C17-G17)</f>
        <v xml:space="preserve"> </v>
      </c>
    </row>
    <row r="18" spans="1:12" x14ac:dyDescent="0.2">
      <c r="A18" s="39">
        <v>1</v>
      </c>
      <c r="B18" s="40">
        <v>5</v>
      </c>
      <c r="C18" s="86">
        <v>206.00200000000001</v>
      </c>
      <c r="D18" s="100" t="e">
        <f>IF('Eingabe Messdaten'!N19 ="","",'Eingabe Messdaten'!T19)</f>
        <v>#DIV/0!</v>
      </c>
      <c r="E18" s="36" t="e">
        <f t="shared" si="0"/>
        <v>#DIV/0!</v>
      </c>
      <c r="F18" s="37" t="str">
        <f>IF(D43&lt;28," ",(D18*(1000/(1000-Tabelle2!E37))+Tabelle2!E35)-D18)</f>
        <v xml:space="preserve"> </v>
      </c>
      <c r="G18" s="36" t="str">
        <f>IF(D43&lt;28," ",D18+F18)</f>
        <v xml:space="preserve"> </v>
      </c>
      <c r="H18" s="38" t="str">
        <f>IF(D43&lt;28," ",C18-G18)</f>
        <v xml:space="preserve"> </v>
      </c>
    </row>
    <row r="19" spans="1:12" x14ac:dyDescent="0.2">
      <c r="A19" s="39">
        <v>1</v>
      </c>
      <c r="B19" s="40">
        <v>6</v>
      </c>
      <c r="C19" s="86">
        <v>315.01130000000001</v>
      </c>
      <c r="D19" s="100" t="e">
        <f>IF('Eingabe Messdaten'!N20 ="","",'Eingabe Messdaten'!T20)</f>
        <v>#DIV/0!</v>
      </c>
      <c r="E19" s="36" t="e">
        <f t="shared" si="0"/>
        <v>#DIV/0!</v>
      </c>
      <c r="F19" s="37" t="str">
        <f>IF(D43&lt;28," ",(D19*(1000/(1000-Tabelle2!E37))+Tabelle2!E35)-D19)</f>
        <v xml:space="preserve"> </v>
      </c>
      <c r="G19" s="36" t="str">
        <f>IF(D43&lt;28," ",D19+F19)</f>
        <v xml:space="preserve"> </v>
      </c>
      <c r="H19" s="38" t="str">
        <f>IF(D43&lt;28," ",C19-G19)</f>
        <v xml:space="preserve"> </v>
      </c>
    </row>
    <row r="20" spans="1:12" x14ac:dyDescent="0.2">
      <c r="A20" s="39">
        <v>1</v>
      </c>
      <c r="B20" s="40">
        <v>7</v>
      </c>
      <c r="C20" s="86">
        <v>332.4939</v>
      </c>
      <c r="D20" s="100" t="e">
        <f>IF('Eingabe Messdaten'!N21 ="","",'Eingabe Messdaten'!T21)</f>
        <v>#DIV/0!</v>
      </c>
      <c r="E20" s="36" t="e">
        <f t="shared" si="0"/>
        <v>#DIV/0!</v>
      </c>
      <c r="F20" s="37" t="str">
        <f>IF(D43&lt;28," ",(D20*(1000/(1000-Tabelle2!E37))+Tabelle2!E35)-D20)</f>
        <v xml:space="preserve"> </v>
      </c>
      <c r="G20" s="36" t="str">
        <f>IF(D43&lt;28," ",D20+F20)</f>
        <v xml:space="preserve"> </v>
      </c>
      <c r="H20" s="38" t="str">
        <f>IF(D43&lt;28," ",C20-G20)</f>
        <v xml:space="preserve"> </v>
      </c>
    </row>
    <row r="21" spans="1:12" x14ac:dyDescent="0.2">
      <c r="A21" s="41">
        <v>1</v>
      </c>
      <c r="B21" s="42">
        <v>8</v>
      </c>
      <c r="C21" s="87">
        <v>516.01059999999995</v>
      </c>
      <c r="D21" s="100" t="e">
        <f>IF('Eingabe Messdaten'!N22 ="","",'Eingabe Messdaten'!T22)</f>
        <v>#DIV/0!</v>
      </c>
      <c r="E21" s="36" t="e">
        <f t="shared" si="0"/>
        <v>#DIV/0!</v>
      </c>
      <c r="F21" s="37" t="str">
        <f>IF(D43&lt;28," ",(D21*(1000/(1000-Tabelle2!E37))+Tabelle2!E35)-D21)</f>
        <v xml:space="preserve"> </v>
      </c>
      <c r="G21" s="36" t="str">
        <f>IF(D43&lt;28," ",D21+F21)</f>
        <v xml:space="preserve"> </v>
      </c>
      <c r="H21" s="38" t="str">
        <f>IF(D43&lt;28," ",C21-G21)</f>
        <v xml:space="preserve"> </v>
      </c>
    </row>
    <row r="22" spans="1:12" x14ac:dyDescent="0.2">
      <c r="A22" s="43">
        <v>2</v>
      </c>
      <c r="B22" s="44">
        <v>3</v>
      </c>
      <c r="C22" s="88">
        <v>53.989899999999999</v>
      </c>
      <c r="D22" s="100" t="e">
        <f>IF('Eingabe Messdaten'!N23 ="","",'Eingabe Messdaten'!T23)</f>
        <v>#DIV/0!</v>
      </c>
      <c r="E22" s="36" t="e">
        <f t="shared" si="0"/>
        <v>#DIV/0!</v>
      </c>
      <c r="F22" s="37" t="str">
        <f>IF(D43&lt;28," ",(D22*(1000/(1000-Tabelle2!E37))+Tabelle2!E35)-D22)</f>
        <v xml:space="preserve"> </v>
      </c>
      <c r="G22" s="36" t="str">
        <f>IF(D43&lt;28," ",D22+F22)</f>
        <v xml:space="preserve"> </v>
      </c>
      <c r="H22" s="38" t="str">
        <f>IF(D43&lt;28," ",C22-G22)</f>
        <v xml:space="preserve"> </v>
      </c>
    </row>
    <row r="23" spans="1:12" x14ac:dyDescent="0.2">
      <c r="A23" s="39">
        <v>2</v>
      </c>
      <c r="B23" s="40">
        <v>4</v>
      </c>
      <c r="C23" s="86">
        <v>85.977900000000005</v>
      </c>
      <c r="D23" s="100" t="e">
        <f>IF('Eingabe Messdaten'!N24 ="","",'Eingabe Messdaten'!T24)</f>
        <v>#DIV/0!</v>
      </c>
      <c r="E23" s="36" t="e">
        <f t="shared" si="0"/>
        <v>#DIV/0!</v>
      </c>
      <c r="F23" s="37" t="str">
        <f>IF(D43&lt;28," ",(D23*(1000/(1000-Tabelle2!E37))+Tabelle2!E35)-D23)</f>
        <v xml:space="preserve"> </v>
      </c>
      <c r="G23" s="36" t="str">
        <f>IF(D43&lt;28," ",D23+F23)</f>
        <v xml:space="preserve"> </v>
      </c>
      <c r="H23" s="38" t="str">
        <f>IF(D43&lt;28," ",C23-G23)</f>
        <v xml:space="preserve"> </v>
      </c>
    </row>
    <row r="24" spans="1:12" x14ac:dyDescent="0.2">
      <c r="A24" s="39">
        <v>2</v>
      </c>
      <c r="B24" s="40">
        <v>5</v>
      </c>
      <c r="C24" s="86">
        <v>168.9838</v>
      </c>
      <c r="D24" s="100" t="e">
        <f>IF('Eingabe Messdaten'!N25 ="","",'Eingabe Messdaten'!T25)</f>
        <v>#DIV/0!</v>
      </c>
      <c r="E24" s="36" t="e">
        <f t="shared" si="0"/>
        <v>#DIV/0!</v>
      </c>
      <c r="F24" s="37" t="str">
        <f>IF(D43&lt;28," ",(D24*(1000/(1000-Tabelle2!E37))+Tabelle2!E35)-D24)</f>
        <v xml:space="preserve"> </v>
      </c>
      <c r="G24" s="36" t="str">
        <f>IF(D43&lt;28," ",D24+F24)</f>
        <v xml:space="preserve"> </v>
      </c>
      <c r="H24" s="38" t="str">
        <f>IF(D43&lt;28," ",C24-G24)</f>
        <v xml:space="preserve"> </v>
      </c>
      <c r="L24" s="3"/>
    </row>
    <row r="25" spans="1:12" x14ac:dyDescent="0.2">
      <c r="A25" s="39">
        <v>2</v>
      </c>
      <c r="B25" s="40">
        <v>6</v>
      </c>
      <c r="C25" s="86">
        <v>277.99310000000003</v>
      </c>
      <c r="D25" s="100" t="e">
        <f>IF('Eingabe Messdaten'!N26 ="","",'Eingabe Messdaten'!T26)</f>
        <v>#DIV/0!</v>
      </c>
      <c r="E25" s="36" t="e">
        <f t="shared" si="0"/>
        <v>#DIV/0!</v>
      </c>
      <c r="F25" s="37" t="str">
        <f>IF(D43&lt;28," ",(D25*(1000/(1000-Tabelle2!E37))+Tabelle2!E35)-D25)</f>
        <v xml:space="preserve"> </v>
      </c>
      <c r="G25" s="36" t="str">
        <f>IF(D43&lt;28," ",D25+F25)</f>
        <v xml:space="preserve"> </v>
      </c>
      <c r="H25" s="38" t="str">
        <f>IF(D43&lt;28," ",C25-G25)</f>
        <v xml:space="preserve"> </v>
      </c>
    </row>
    <row r="26" spans="1:12" x14ac:dyDescent="0.2">
      <c r="A26" s="39">
        <v>2</v>
      </c>
      <c r="B26" s="40">
        <v>7</v>
      </c>
      <c r="C26" s="86">
        <v>295.47570000000002</v>
      </c>
      <c r="D26" s="100" t="e">
        <f>IF('Eingabe Messdaten'!N27 ="","",'Eingabe Messdaten'!T27)</f>
        <v>#DIV/0!</v>
      </c>
      <c r="E26" s="36" t="e">
        <f t="shared" si="0"/>
        <v>#DIV/0!</v>
      </c>
      <c r="F26" s="37" t="str">
        <f>IF(D43&lt;28," ",(D26*(1000/(1000-Tabelle2!E37))+Tabelle2!E35)-D26)</f>
        <v xml:space="preserve"> </v>
      </c>
      <c r="G26" s="36" t="str">
        <f>IF(D43&lt;28," ",D26+F26)</f>
        <v xml:space="preserve"> </v>
      </c>
      <c r="H26" s="38" t="str">
        <f>IF(D43&lt;28," ",C26-G26)</f>
        <v xml:space="preserve"> </v>
      </c>
    </row>
    <row r="27" spans="1:12" x14ac:dyDescent="0.2">
      <c r="A27" s="41">
        <v>2</v>
      </c>
      <c r="B27" s="42">
        <v>8</v>
      </c>
      <c r="C27" s="87">
        <v>478.99239999999998</v>
      </c>
      <c r="D27" s="100" t="e">
        <f>IF('Eingabe Messdaten'!N28 ="","",'Eingabe Messdaten'!T28)</f>
        <v>#DIV/0!</v>
      </c>
      <c r="E27" s="36" t="e">
        <f t="shared" si="0"/>
        <v>#DIV/0!</v>
      </c>
      <c r="F27" s="37" t="str">
        <f>IF(D43&lt;28," ",(D27*(1000/(1000-Tabelle2!E37))+Tabelle2!E35)-D27)</f>
        <v xml:space="preserve"> </v>
      </c>
      <c r="G27" s="36" t="str">
        <f>IF(D43&lt;28," ",D27+F27)</f>
        <v xml:space="preserve"> </v>
      </c>
      <c r="H27" s="38" t="str">
        <f>IF(D43&lt;28," ",C27-G27)</f>
        <v xml:space="preserve"> </v>
      </c>
      <c r="L27" s="3"/>
    </row>
    <row r="28" spans="1:12" x14ac:dyDescent="0.2">
      <c r="A28" s="43">
        <v>3</v>
      </c>
      <c r="B28" s="44">
        <v>4</v>
      </c>
      <c r="C28" s="88">
        <v>31.988</v>
      </c>
      <c r="D28" s="100" t="e">
        <f>IF('Eingabe Messdaten'!N29 ="","",'Eingabe Messdaten'!T29)</f>
        <v>#DIV/0!</v>
      </c>
      <c r="E28" s="36" t="e">
        <f t="shared" si="0"/>
        <v>#DIV/0!</v>
      </c>
      <c r="F28" s="37" t="str">
        <f>IF(D43&lt;28," ",(D28*(1000/(1000-Tabelle2!E37))+Tabelle2!E35)-D28)</f>
        <v xml:space="preserve"> </v>
      </c>
      <c r="G28" s="36" t="str">
        <f>IF(D43&lt;28," ",D28+F28)</f>
        <v xml:space="preserve"> </v>
      </c>
      <c r="H28" s="38" t="str">
        <f>IF(D43&lt;28," ",C28-G28)</f>
        <v xml:space="preserve"> </v>
      </c>
    </row>
    <row r="29" spans="1:12" x14ac:dyDescent="0.2">
      <c r="A29" s="39">
        <v>3</v>
      </c>
      <c r="B29" s="40">
        <v>5</v>
      </c>
      <c r="C29" s="86">
        <v>114.9939</v>
      </c>
      <c r="D29" s="100" t="e">
        <f>IF('Eingabe Messdaten'!N30 ="","",'Eingabe Messdaten'!T30)</f>
        <v>#DIV/0!</v>
      </c>
      <c r="E29" s="36" t="e">
        <f t="shared" si="0"/>
        <v>#DIV/0!</v>
      </c>
      <c r="F29" s="37" t="str">
        <f>IF(D43&lt;28," ",(D29*(1000/(1000-Tabelle2!E37))+Tabelle2!E35)-D29)</f>
        <v xml:space="preserve"> </v>
      </c>
      <c r="G29" s="36" t="str">
        <f>IF(D43&lt;28," ",D29+F29)</f>
        <v xml:space="preserve"> </v>
      </c>
      <c r="H29" s="38" t="str">
        <f>IF(D43&lt;28," ",C29-G29)</f>
        <v xml:space="preserve"> </v>
      </c>
    </row>
    <row r="30" spans="1:12" x14ac:dyDescent="0.2">
      <c r="A30" s="39">
        <v>3</v>
      </c>
      <c r="B30" s="40">
        <v>6</v>
      </c>
      <c r="C30" s="86">
        <v>224.00319999999999</v>
      </c>
      <c r="D30" s="100" t="e">
        <f>IF('Eingabe Messdaten'!N31 ="","",'Eingabe Messdaten'!T31)</f>
        <v>#DIV/0!</v>
      </c>
      <c r="E30" s="36" t="e">
        <f t="shared" si="0"/>
        <v>#DIV/0!</v>
      </c>
      <c r="F30" s="37" t="str">
        <f>IF(D43&lt;28," ",(D30*(1000/(1000-Tabelle2!E37))+Tabelle2!E35)-D30)</f>
        <v xml:space="preserve"> </v>
      </c>
      <c r="G30" s="36" t="str">
        <f>IF(D43&lt;28," ",D30+F30)</f>
        <v xml:space="preserve"> </v>
      </c>
      <c r="H30" s="38" t="str">
        <f>IF(D43&lt;28," ",C30-G30)</f>
        <v xml:space="preserve"> </v>
      </c>
      <c r="L30" s="3"/>
    </row>
    <row r="31" spans="1:12" x14ac:dyDescent="0.2">
      <c r="A31" s="39">
        <v>3</v>
      </c>
      <c r="B31" s="40">
        <v>7</v>
      </c>
      <c r="C31" s="86">
        <v>241.48580000000001</v>
      </c>
      <c r="D31" s="100" t="e">
        <f>IF('Eingabe Messdaten'!N32 ="","",'Eingabe Messdaten'!T32)</f>
        <v>#DIV/0!</v>
      </c>
      <c r="E31" s="36" t="e">
        <f t="shared" si="0"/>
        <v>#DIV/0!</v>
      </c>
      <c r="F31" s="37" t="str">
        <f>IF(D43&lt;28," ",(D31*(1000/(1000-Tabelle2!E37))+Tabelle2!E35)-D31)</f>
        <v xml:space="preserve"> </v>
      </c>
      <c r="G31" s="36" t="str">
        <f>IF(D43&lt;28," ",D31+F31)</f>
        <v xml:space="preserve"> </v>
      </c>
      <c r="H31" s="38" t="str">
        <f>IF(D43&lt;28," ",C31-G31)</f>
        <v xml:space="preserve"> </v>
      </c>
    </row>
    <row r="32" spans="1:12" x14ac:dyDescent="0.2">
      <c r="A32" s="41">
        <v>3</v>
      </c>
      <c r="B32" s="42">
        <v>8</v>
      </c>
      <c r="C32" s="87">
        <v>425.0025</v>
      </c>
      <c r="D32" s="100" t="e">
        <f>IF('Eingabe Messdaten'!N33 ="","",'Eingabe Messdaten'!T33)</f>
        <v>#DIV/0!</v>
      </c>
      <c r="E32" s="36" t="e">
        <f t="shared" si="0"/>
        <v>#DIV/0!</v>
      </c>
      <c r="F32" s="37" t="str">
        <f>IF(D43&lt;28," ",(D32*(1000/(1000-Tabelle2!E37))+Tabelle2!E35)-D32)</f>
        <v xml:space="preserve"> </v>
      </c>
      <c r="G32" s="36" t="str">
        <f>IF(D43&lt;28," ",D32+F32)</f>
        <v xml:space="preserve"> </v>
      </c>
      <c r="H32" s="38" t="str">
        <f>IF(D43&lt;28," ",C32-G32)</f>
        <v xml:space="preserve"> </v>
      </c>
    </row>
    <row r="33" spans="1:12" x14ac:dyDescent="0.2">
      <c r="A33" s="43">
        <v>4</v>
      </c>
      <c r="B33" s="44">
        <v>5</v>
      </c>
      <c r="C33" s="88">
        <v>83.005899999999997</v>
      </c>
      <c r="D33" s="100" t="e">
        <f>IF('Eingabe Messdaten'!N34 ="","",'Eingabe Messdaten'!T34)</f>
        <v>#DIV/0!</v>
      </c>
      <c r="E33" s="36" t="e">
        <f t="shared" si="0"/>
        <v>#DIV/0!</v>
      </c>
      <c r="F33" s="37" t="str">
        <f>IF(D43&lt;28," ",(D33*(1000/(1000-Tabelle2!E37))+Tabelle2!E35)-D33)</f>
        <v xml:space="preserve"> </v>
      </c>
      <c r="G33" s="36" t="str">
        <f>IF(D43&lt;28," ",D33+F33)</f>
        <v xml:space="preserve"> </v>
      </c>
      <c r="H33" s="38" t="str">
        <f>IF(D43&lt;28," ",C33-G33)</f>
        <v xml:space="preserve"> </v>
      </c>
    </row>
    <row r="34" spans="1:12" x14ac:dyDescent="0.2">
      <c r="A34" s="39">
        <v>4</v>
      </c>
      <c r="B34" s="40">
        <v>6</v>
      </c>
      <c r="C34" s="86">
        <v>192.01519999999999</v>
      </c>
      <c r="D34" s="100" t="e">
        <f>IF('Eingabe Messdaten'!N35 ="","",'Eingabe Messdaten'!T35)</f>
        <v>#DIV/0!</v>
      </c>
      <c r="E34" s="36" t="e">
        <f t="shared" si="0"/>
        <v>#DIV/0!</v>
      </c>
      <c r="F34" s="37" t="str">
        <f>IF(D43&lt;28," ",(D34*(1000/(1000-Tabelle2!E37))+Tabelle2!E35)-D34)</f>
        <v xml:space="preserve"> </v>
      </c>
      <c r="G34" s="36" t="str">
        <f>IF(D43&lt;28," ",D34+F34)</f>
        <v xml:space="preserve"> </v>
      </c>
      <c r="H34" s="38" t="str">
        <f>IF(D43&lt;28," ",C34-G34)</f>
        <v xml:space="preserve"> </v>
      </c>
    </row>
    <row r="35" spans="1:12" x14ac:dyDescent="0.2">
      <c r="A35" s="39">
        <v>4</v>
      </c>
      <c r="B35" s="40">
        <v>7</v>
      </c>
      <c r="C35" s="86">
        <v>209.49780000000001</v>
      </c>
      <c r="D35" s="100" t="e">
        <f>IF('Eingabe Messdaten'!N36 ="","",'Eingabe Messdaten'!T36)</f>
        <v>#DIV/0!</v>
      </c>
      <c r="E35" s="36" t="e">
        <f t="shared" si="0"/>
        <v>#DIV/0!</v>
      </c>
      <c r="F35" s="37" t="str">
        <f>IF(D43&lt;28," ",(D35*(1000/(1000-Tabelle2!E37))+Tabelle2!E35)-D35)</f>
        <v xml:space="preserve"> </v>
      </c>
      <c r="G35" s="36" t="str">
        <f>IF(D43&lt;28," ",D35+F35)</f>
        <v xml:space="preserve"> </v>
      </c>
      <c r="H35" s="38" t="str">
        <f>IF(D43&lt;28," ",C35-G35)</f>
        <v xml:space="preserve"> </v>
      </c>
      <c r="L35" s="3"/>
    </row>
    <row r="36" spans="1:12" x14ac:dyDescent="0.2">
      <c r="A36" s="41">
        <v>4</v>
      </c>
      <c r="B36" s="42">
        <v>8</v>
      </c>
      <c r="C36" s="87">
        <v>393.0145</v>
      </c>
      <c r="D36" s="100" t="e">
        <f>IF('Eingabe Messdaten'!N37 ="","",'Eingabe Messdaten'!T37)</f>
        <v>#DIV/0!</v>
      </c>
      <c r="E36" s="36" t="e">
        <f t="shared" si="0"/>
        <v>#DIV/0!</v>
      </c>
      <c r="F36" s="37" t="str">
        <f>IF(D43&lt;28," ",(D36*(1000/(1000-Tabelle2!E37))+Tabelle2!E35)-D36)</f>
        <v xml:space="preserve"> </v>
      </c>
      <c r="G36" s="36" t="str">
        <f>IF(D43&lt;28," ",D36+F36)</f>
        <v xml:space="preserve"> </v>
      </c>
      <c r="H36" s="38" t="str">
        <f>IF(D43&lt;28," ",C36-G36)</f>
        <v xml:space="preserve"> </v>
      </c>
      <c r="K36" s="3"/>
      <c r="L36" s="4"/>
    </row>
    <row r="37" spans="1:12" x14ac:dyDescent="0.2">
      <c r="A37" s="43">
        <v>5</v>
      </c>
      <c r="B37" s="44">
        <v>6</v>
      </c>
      <c r="C37" s="88">
        <v>109.0093</v>
      </c>
      <c r="D37" s="100" t="e">
        <f>IF('Eingabe Messdaten'!N38 ="","",'Eingabe Messdaten'!T38)</f>
        <v>#DIV/0!</v>
      </c>
      <c r="E37" s="36" t="e">
        <f t="shared" si="0"/>
        <v>#DIV/0!</v>
      </c>
      <c r="F37" s="37" t="str">
        <f>IF(D43&lt;28," ",(D37*(1000/(1000-Tabelle2!E37))+Tabelle2!E35)-D37)</f>
        <v xml:space="preserve"> </v>
      </c>
      <c r="G37" s="36" t="str">
        <f>IF(D43&lt;28," ",D37+F37)</f>
        <v xml:space="preserve"> </v>
      </c>
      <c r="H37" s="38" t="str">
        <f>IF(D43&lt;28," ",C37-G37)</f>
        <v xml:space="preserve"> </v>
      </c>
      <c r="K37" s="3"/>
    </row>
    <row r="38" spans="1:12" x14ac:dyDescent="0.2">
      <c r="A38" s="39">
        <v>5</v>
      </c>
      <c r="B38" s="40">
        <v>7</v>
      </c>
      <c r="C38" s="86">
        <v>126.4919</v>
      </c>
      <c r="D38" s="100" t="e">
        <f>IF('Eingabe Messdaten'!N39 ="","",'Eingabe Messdaten'!T39)</f>
        <v>#DIV/0!</v>
      </c>
      <c r="E38" s="36" t="e">
        <f t="shared" si="0"/>
        <v>#DIV/0!</v>
      </c>
      <c r="F38" s="37" t="str">
        <f>IF(D43&lt;28," ",(D38*(1000/(1000-Tabelle2!E37))+Tabelle2!E35)-D38)</f>
        <v xml:space="preserve"> </v>
      </c>
      <c r="G38" s="36" t="str">
        <f>IF(D43&lt;28," ",D38+F38)</f>
        <v xml:space="preserve"> </v>
      </c>
      <c r="H38" s="38" t="str">
        <f>IF(D43&lt;28," ",C38-G38)</f>
        <v xml:space="preserve"> </v>
      </c>
    </row>
    <row r="39" spans="1:12" x14ac:dyDescent="0.2">
      <c r="A39" s="41">
        <v>5</v>
      </c>
      <c r="B39" s="42">
        <v>8</v>
      </c>
      <c r="C39" s="87">
        <v>310.0086</v>
      </c>
      <c r="D39" s="100" t="e">
        <f>IF('Eingabe Messdaten'!N40 ="","",'Eingabe Messdaten'!T40)</f>
        <v>#DIV/0!</v>
      </c>
      <c r="E39" s="36" t="e">
        <f t="shared" si="0"/>
        <v>#DIV/0!</v>
      </c>
      <c r="F39" s="37" t="str">
        <f>IF(D43&lt;28," ",(D39*(1000/(1000-Tabelle2!E37))+Tabelle2!E35)-D39)</f>
        <v xml:space="preserve"> </v>
      </c>
      <c r="G39" s="36" t="str">
        <f>IF(D43&lt;28," ",D39+F39)</f>
        <v xml:space="preserve"> </v>
      </c>
      <c r="H39" s="38" t="str">
        <f>IF(D43&lt;28," ",C39-G39)</f>
        <v xml:space="preserve"> </v>
      </c>
      <c r="K39" s="3"/>
    </row>
    <row r="40" spans="1:12" x14ac:dyDescent="0.2">
      <c r="A40" s="43">
        <v>6</v>
      </c>
      <c r="B40" s="44">
        <v>7</v>
      </c>
      <c r="C40" s="88">
        <v>17.482599999999991</v>
      </c>
      <c r="D40" s="100" t="e">
        <f>IF('Eingabe Messdaten'!N41 ="","",'Eingabe Messdaten'!T41)</f>
        <v>#DIV/0!</v>
      </c>
      <c r="E40" s="36" t="e">
        <f t="shared" si="0"/>
        <v>#DIV/0!</v>
      </c>
      <c r="F40" s="37" t="str">
        <f>IF(D43&lt;28," ",(D40*(1000/(1000-Tabelle2!E37))+Tabelle2!E35)-D40)</f>
        <v xml:space="preserve"> </v>
      </c>
      <c r="G40" s="36" t="str">
        <f>IF(D43&lt;28," ",D40+F40)</f>
        <v xml:space="preserve"> </v>
      </c>
      <c r="H40" s="38" t="str">
        <f>IF(D43&lt;28," ",C40-G40)</f>
        <v xml:space="preserve"> </v>
      </c>
    </row>
    <row r="41" spans="1:12" x14ac:dyDescent="0.2">
      <c r="A41" s="41">
        <v>6</v>
      </c>
      <c r="B41" s="42">
        <v>8</v>
      </c>
      <c r="C41" s="87">
        <v>200.99930000000001</v>
      </c>
      <c r="D41" s="100" t="e">
        <f>IF('Eingabe Messdaten'!N42 ="","",'Eingabe Messdaten'!T42)</f>
        <v>#DIV/0!</v>
      </c>
      <c r="E41" s="36" t="e">
        <f t="shared" si="0"/>
        <v>#DIV/0!</v>
      </c>
      <c r="F41" s="37" t="str">
        <f>IF(D43&lt;28," ",(D41*(1000/(1000-Tabelle2!E37))+Tabelle2!E35)-D41)</f>
        <v xml:space="preserve"> </v>
      </c>
      <c r="G41" s="36" t="str">
        <f>IF(D43&lt;28," ",D41+F41)</f>
        <v xml:space="preserve"> </v>
      </c>
      <c r="H41" s="38" t="str">
        <f>IF(D43&lt;28," ",C41-G41)</f>
        <v xml:space="preserve"> </v>
      </c>
    </row>
    <row r="42" spans="1:12" ht="13.5" thickBot="1" x14ac:dyDescent="0.25">
      <c r="A42" s="45">
        <v>7</v>
      </c>
      <c r="B42" s="46">
        <v>8</v>
      </c>
      <c r="C42" s="89">
        <v>183.51669999999999</v>
      </c>
      <c r="D42" s="100" t="e">
        <f>IF('Eingabe Messdaten'!N43 ="","",'Eingabe Messdaten'!T43)</f>
        <v>#DIV/0!</v>
      </c>
      <c r="E42" s="36" t="e">
        <f t="shared" si="0"/>
        <v>#DIV/0!</v>
      </c>
      <c r="F42" s="37" t="str">
        <f>IF(D43&lt;28," ",(D42*(1000/(1000-Tabelle2!E37))+Tabelle2!E35)-D42)</f>
        <v xml:space="preserve"> </v>
      </c>
      <c r="G42" s="36" t="str">
        <f>IF(D43&lt;28," ",D42+F42)</f>
        <v xml:space="preserve"> </v>
      </c>
      <c r="H42" s="38" t="str">
        <f>IF(D43&lt;28," ",C42-G42)</f>
        <v xml:space="preserve"> </v>
      </c>
    </row>
    <row r="43" spans="1:12" ht="13.5" thickBot="1" x14ac:dyDescent="0.25">
      <c r="A43" s="47" t="s">
        <v>38</v>
      </c>
      <c r="B43" s="48"/>
      <c r="C43" s="48"/>
      <c r="D43" s="49">
        <f>COUNT(D15:D42)</f>
        <v>0</v>
      </c>
      <c r="E43" s="50"/>
      <c r="F43" s="50" t="s">
        <v>19</v>
      </c>
      <c r="G43" s="51" t="s">
        <v>19</v>
      </c>
      <c r="H43" s="52" t="s">
        <v>19</v>
      </c>
    </row>
    <row r="44" spans="1:12" ht="13.5" thickBot="1" x14ac:dyDescent="0.25">
      <c r="A44" s="10"/>
      <c r="B44" s="10"/>
      <c r="C44" s="10"/>
      <c r="D44" s="10"/>
      <c r="E44" s="53"/>
      <c r="F44" s="53"/>
      <c r="G44" s="54"/>
      <c r="H44" s="55"/>
    </row>
    <row r="45" spans="1:12" x14ac:dyDescent="0.2">
      <c r="A45" s="56" t="s">
        <v>16</v>
      </c>
      <c r="B45" s="57"/>
      <c r="C45" s="57"/>
      <c r="D45" s="57"/>
      <c r="E45" s="79" t="str">
        <f>IF(D43&lt;28," ",IF(ABS(MIN(E15:E42))&gt;MAX(E15:E42),ABS(MIN(E15:E42)),MAX(E15:E42)))</f>
        <v xml:space="preserve"> </v>
      </c>
      <c r="F45" s="58" t="s">
        <v>26</v>
      </c>
      <c r="G45" s="57" t="s">
        <v>27</v>
      </c>
      <c r="H45" s="59" t="s">
        <v>36</v>
      </c>
    </row>
    <row r="46" spans="1:12" x14ac:dyDescent="0.2">
      <c r="A46" s="60" t="s">
        <v>17</v>
      </c>
      <c r="B46" s="61"/>
      <c r="C46" s="61"/>
      <c r="D46" s="61"/>
      <c r="E46" s="80" t="str">
        <f>IF(D43&lt;28," ",IF(ABS(MIN(H15:H42))&gt;MAX(H15:H42),ABS(MIN(H15:H42)),MAX(H15:H42)))</f>
        <v xml:space="preserve"> </v>
      </c>
      <c r="F46" s="62" t="s">
        <v>26</v>
      </c>
      <c r="G46" s="63" t="s">
        <v>49</v>
      </c>
      <c r="H46" s="64" t="str">
        <f>IF(D43&lt;28," ",IF(E46&gt;0.005,"    !Nein!","      JA"))</f>
        <v xml:space="preserve"> </v>
      </c>
    </row>
    <row r="47" spans="1:12" ht="13.5" thickBot="1" x14ac:dyDescent="0.25">
      <c r="A47" s="65" t="s">
        <v>18</v>
      </c>
      <c r="B47" s="66"/>
      <c r="C47" s="66"/>
      <c r="D47" s="66"/>
      <c r="E47" s="81" t="str">
        <f>IF(D43&lt;28," ",Tabelle2!C31)</f>
        <v xml:space="preserve"> </v>
      </c>
      <c r="F47" s="67" t="s">
        <v>26</v>
      </c>
      <c r="G47" s="68" t="s">
        <v>50</v>
      </c>
      <c r="H47" s="69" t="str">
        <f>IF(D43&lt;28," ",IF(E47&gt;0.003,"    !Nein!","      JA"))</f>
        <v xml:space="preserve"> </v>
      </c>
    </row>
    <row r="48" spans="1:12" ht="9.9499999999999993" customHeight="1" thickBot="1" x14ac:dyDescent="0.25">
      <c r="A48" s="70"/>
      <c r="B48" s="70"/>
      <c r="C48" s="70"/>
      <c r="D48" s="70"/>
      <c r="E48" s="71"/>
      <c r="F48" s="10"/>
      <c r="G48" s="10"/>
      <c r="H48" s="10"/>
    </row>
    <row r="49" spans="1:8" x14ac:dyDescent="0.2">
      <c r="A49" s="9"/>
      <c r="B49" s="9"/>
      <c r="C49" s="9"/>
      <c r="D49" s="72" t="s">
        <v>51</v>
      </c>
      <c r="E49" s="83" t="str">
        <f>IF(D43&lt;28," ",Tabelle2!E35)</f>
        <v xml:space="preserve"> </v>
      </c>
      <c r="F49" s="10"/>
      <c r="G49" s="10"/>
      <c r="H49" s="10"/>
    </row>
    <row r="50" spans="1:8" ht="8.25" customHeight="1" x14ac:dyDescent="0.2">
      <c r="A50" s="73"/>
      <c r="B50" s="74"/>
      <c r="C50" s="74"/>
      <c r="D50" s="60"/>
      <c r="E50" s="75"/>
      <c r="F50" s="10"/>
      <c r="G50" s="10"/>
      <c r="H50" s="10"/>
    </row>
    <row r="51" spans="1:8" ht="13.5" thickBot="1" x14ac:dyDescent="0.25">
      <c r="A51" s="70"/>
      <c r="B51" s="70"/>
      <c r="C51" s="70"/>
      <c r="D51" s="76" t="s">
        <v>29</v>
      </c>
      <c r="E51" s="82" t="str">
        <f>IF(D43&lt;28," ",(Tabelle2!E37/1000)+1)</f>
        <v xml:space="preserve"> </v>
      </c>
      <c r="F51" s="10"/>
      <c r="G51" s="10"/>
      <c r="H51" s="10"/>
    </row>
    <row r="52" spans="1:8" ht="11.25" customHeight="1" x14ac:dyDescent="0.2">
      <c r="A52" s="70"/>
      <c r="B52" s="70"/>
      <c r="C52" s="70"/>
      <c r="D52" s="77"/>
      <c r="E52" s="78"/>
      <c r="F52" s="10"/>
      <c r="G52" s="10"/>
      <c r="H52" s="10"/>
    </row>
    <row r="53" spans="1:8" x14ac:dyDescent="0.2">
      <c r="A53" s="74" t="s">
        <v>35</v>
      </c>
      <c r="B53" s="74"/>
      <c r="C53" s="74"/>
      <c r="D53" s="77"/>
      <c r="E53" s="78"/>
      <c r="F53" s="10"/>
      <c r="G53" s="10"/>
      <c r="H53" s="10"/>
    </row>
    <row r="54" spans="1:8" x14ac:dyDescent="0.2">
      <c r="A54" s="70" t="s">
        <v>44</v>
      </c>
      <c r="B54" s="74"/>
      <c r="C54" s="74"/>
      <c r="D54" s="77"/>
      <c r="E54" s="78"/>
      <c r="F54" s="10"/>
      <c r="G54" s="10"/>
      <c r="H54" s="10"/>
    </row>
    <row r="55" spans="1:8" x14ac:dyDescent="0.2">
      <c r="A55" s="70" t="s">
        <v>45</v>
      </c>
      <c r="B55" s="74"/>
      <c r="C55" s="74"/>
      <c r="D55" s="77"/>
      <c r="E55" s="78"/>
      <c r="F55" s="10"/>
      <c r="G55" s="10"/>
      <c r="H55" s="10"/>
    </row>
    <row r="56" spans="1:8" x14ac:dyDescent="0.2">
      <c r="A56" s="70" t="s">
        <v>39</v>
      </c>
      <c r="B56" s="74"/>
      <c r="C56" s="74"/>
      <c r="D56" s="77"/>
      <c r="E56" s="78"/>
      <c r="F56" s="10"/>
      <c r="G56" s="10"/>
      <c r="H56" s="10"/>
    </row>
    <row r="57" spans="1:8" x14ac:dyDescent="0.2">
      <c r="A57" s="70" t="s">
        <v>47</v>
      </c>
      <c r="B57" s="70"/>
      <c r="C57" s="70"/>
      <c r="D57" s="77"/>
      <c r="E57" s="78"/>
      <c r="F57" s="10"/>
      <c r="G57" s="10"/>
      <c r="H57" s="10"/>
    </row>
    <row r="58" spans="1:8" x14ac:dyDescent="0.2">
      <c r="A58" s="70" t="s">
        <v>48</v>
      </c>
      <c r="B58" s="70"/>
      <c r="C58" s="70"/>
      <c r="D58" s="77"/>
      <c r="E58" s="78"/>
      <c r="F58" s="10"/>
      <c r="G58" s="195"/>
      <c r="H58" s="196"/>
    </row>
    <row r="59" spans="1:8" x14ac:dyDescent="0.2">
      <c r="A59" s="70"/>
      <c r="B59" s="70"/>
      <c r="C59" s="70"/>
      <c r="D59" s="77"/>
      <c r="E59" s="78"/>
      <c r="F59" s="77"/>
      <c r="G59" s="77"/>
      <c r="H59" s="78"/>
    </row>
    <row r="60" spans="1:8" x14ac:dyDescent="0.2">
      <c r="A60" s="10"/>
      <c r="B60" s="10"/>
      <c r="C60" s="10"/>
      <c r="D60" s="10"/>
      <c r="E60" s="10"/>
      <c r="F60" s="10"/>
      <c r="G60" s="10"/>
      <c r="H60" s="10"/>
    </row>
    <row r="61" spans="1:8" x14ac:dyDescent="0.2">
      <c r="A61" s="10"/>
      <c r="B61" s="10"/>
      <c r="C61" s="10"/>
      <c r="D61" s="10"/>
      <c r="E61" s="10"/>
      <c r="F61" s="10"/>
      <c r="G61" s="10"/>
      <c r="H61" s="10"/>
    </row>
    <row r="62" spans="1:8" x14ac:dyDescent="0.2">
      <c r="A62" s="10"/>
      <c r="B62" s="10"/>
      <c r="C62" s="10"/>
      <c r="D62" s="10"/>
      <c r="E62" s="10"/>
      <c r="F62" s="10"/>
      <c r="G62" s="10"/>
      <c r="H62" s="10"/>
    </row>
    <row r="63" spans="1:8" x14ac:dyDescent="0.2">
      <c r="A63" s="10"/>
      <c r="B63" s="10"/>
      <c r="C63" s="10"/>
      <c r="D63" s="10"/>
      <c r="E63" s="10"/>
      <c r="F63" s="10"/>
      <c r="G63" s="10"/>
      <c r="H63" s="10"/>
    </row>
    <row r="64" spans="1:8" x14ac:dyDescent="0.2">
      <c r="A64" s="10"/>
      <c r="B64" s="10"/>
      <c r="C64" s="10"/>
      <c r="D64" s="10"/>
      <c r="E64" s="10"/>
      <c r="F64" s="10"/>
      <c r="G64" s="10"/>
      <c r="H64" s="10"/>
    </row>
    <row r="65" spans="1:8" x14ac:dyDescent="0.2">
      <c r="A65" s="10"/>
      <c r="B65" s="10"/>
      <c r="C65" s="10"/>
      <c r="D65" s="10"/>
      <c r="E65" s="10"/>
      <c r="F65" s="10"/>
      <c r="G65" s="10"/>
      <c r="H65" s="10"/>
    </row>
    <row r="66" spans="1:8" x14ac:dyDescent="0.2">
      <c r="A66" s="10"/>
      <c r="B66" s="10"/>
      <c r="C66" s="10"/>
      <c r="D66" s="10"/>
      <c r="E66" s="10"/>
      <c r="F66" s="10"/>
      <c r="G66" s="10"/>
      <c r="H66" s="10"/>
    </row>
    <row r="67" spans="1:8" x14ac:dyDescent="0.2">
      <c r="A67" s="10"/>
      <c r="B67" s="10"/>
      <c r="C67" s="10"/>
      <c r="D67" s="10"/>
      <c r="E67" s="10"/>
      <c r="F67" s="10"/>
      <c r="G67" s="10"/>
      <c r="H67" s="10"/>
    </row>
    <row r="68" spans="1:8" x14ac:dyDescent="0.2">
      <c r="A68" s="10"/>
      <c r="B68" s="10"/>
      <c r="C68" s="10"/>
      <c r="D68" s="10"/>
      <c r="E68" s="10"/>
      <c r="F68" s="10"/>
      <c r="G68" s="10"/>
      <c r="H68" s="10"/>
    </row>
    <row r="69" spans="1:8" x14ac:dyDescent="0.2">
      <c r="A69" s="10"/>
      <c r="B69" s="10"/>
      <c r="C69" s="10"/>
      <c r="D69" s="10"/>
      <c r="E69" s="10"/>
      <c r="F69" s="10"/>
      <c r="G69" s="10"/>
      <c r="H69" s="10"/>
    </row>
    <row r="70" spans="1:8" x14ac:dyDescent="0.2">
      <c r="A70" s="10"/>
      <c r="B70" s="10"/>
      <c r="C70" s="10"/>
      <c r="D70" s="10"/>
      <c r="E70" s="10"/>
      <c r="F70" s="10"/>
      <c r="G70" s="10"/>
      <c r="H70" s="10"/>
    </row>
    <row r="71" spans="1:8" x14ac:dyDescent="0.2">
      <c r="A71" s="10"/>
      <c r="B71" s="10"/>
      <c r="C71" s="10"/>
      <c r="D71" s="10"/>
      <c r="E71" s="10"/>
      <c r="F71" s="10"/>
      <c r="G71" s="10"/>
      <c r="H71" s="10"/>
    </row>
    <row r="72" spans="1:8" x14ac:dyDescent="0.2">
      <c r="A72" s="10"/>
      <c r="B72" s="10"/>
      <c r="C72" s="10"/>
      <c r="D72" s="10"/>
      <c r="E72" s="10"/>
      <c r="F72" s="10"/>
      <c r="G72" s="10"/>
      <c r="H72" s="10"/>
    </row>
    <row r="73" spans="1:8" x14ac:dyDescent="0.2">
      <c r="A73" s="10"/>
      <c r="B73" s="10"/>
      <c r="C73" s="10"/>
      <c r="D73" s="10"/>
      <c r="E73" s="10"/>
      <c r="F73" s="10"/>
      <c r="G73" s="10"/>
      <c r="H73" s="10"/>
    </row>
    <row r="74" spans="1:8" x14ac:dyDescent="0.2">
      <c r="A74" s="10"/>
      <c r="B74" s="10"/>
      <c r="C74" s="10"/>
      <c r="D74" s="10"/>
      <c r="E74" s="10"/>
      <c r="F74" s="10"/>
      <c r="G74" s="10"/>
      <c r="H74" s="10"/>
    </row>
    <row r="75" spans="1:8" x14ac:dyDescent="0.2">
      <c r="A75" s="10"/>
      <c r="B75" s="10"/>
      <c r="C75" s="10"/>
      <c r="D75" s="10"/>
      <c r="E75" s="10"/>
      <c r="F75" s="10"/>
      <c r="G75" s="10"/>
      <c r="H75" s="10"/>
    </row>
    <row r="76" spans="1:8" x14ac:dyDescent="0.2">
      <c r="A76" s="10"/>
      <c r="B76" s="10"/>
      <c r="C76" s="10"/>
      <c r="D76" s="10"/>
      <c r="E76" s="10"/>
      <c r="F76" s="10"/>
      <c r="G76" s="10"/>
      <c r="H76" s="10"/>
    </row>
    <row r="77" spans="1:8" x14ac:dyDescent="0.2">
      <c r="A77" s="10"/>
      <c r="B77" s="10"/>
      <c r="C77" s="10"/>
      <c r="D77" s="10"/>
      <c r="E77" s="10"/>
      <c r="F77" s="10"/>
      <c r="G77" s="10"/>
      <c r="H77" s="10"/>
    </row>
    <row r="78" spans="1:8" x14ac:dyDescent="0.2">
      <c r="A78" s="10"/>
      <c r="B78" s="10"/>
      <c r="C78" s="10"/>
      <c r="D78" s="10"/>
      <c r="E78" s="10"/>
      <c r="F78" s="10"/>
      <c r="G78" s="10"/>
      <c r="H78" s="10"/>
    </row>
  </sheetData>
  <sheetProtection algorithmName="SHA-512" hashValue="XJEZoLJajD4demLzUe/A9GgeFfPpBNZPpI9sroTEGHZvvfuLkQVu6n1fcQ7OQXwV2YgbCqDAcg295sJdzSym2A==" saltValue="it3jI/b/IfyRxHNexNLzLQ==" spinCount="100000" sheet="1" objects="1" scenarios="1" selectLockedCells="1" selectUnlockedCells="1"/>
  <protectedRanges>
    <protectedRange sqref="C6:D9 D15:D42" name="Bereich1"/>
  </protectedRanges>
  <mergeCells count="3">
    <mergeCell ref="C1:D1"/>
    <mergeCell ref="C2:D2"/>
    <mergeCell ref="C3:D3"/>
  </mergeCells>
  <phoneticPr fontId="3" type="noConversion"/>
  <conditionalFormatting sqref="H46">
    <cfRule type="containsText" dxfId="6" priority="6" operator="containsText" text="      JA">
      <formula>NOT(ISERROR(SEARCH("      JA",H46)))</formula>
    </cfRule>
    <cfRule type="containsText" dxfId="5" priority="7" operator="containsText" text="    !NEIN!">
      <formula>NOT(ISERROR(SEARCH("    !NEIN!",H46)))</formula>
    </cfRule>
  </conditionalFormatting>
  <conditionalFormatting sqref="H47">
    <cfRule type="containsText" dxfId="4" priority="4" operator="containsText" text="      JA">
      <formula>NOT(ISERROR(SEARCH("      JA",H47)))</formula>
    </cfRule>
    <cfRule type="containsText" dxfId="3" priority="5" operator="containsText" text="    !NEIN!">
      <formula>NOT(ISERROR(SEARCH("    !NEIN!",H47)))</formula>
    </cfRule>
  </conditionalFormatting>
  <conditionalFormatting sqref="D15:E42">
    <cfRule type="containsErrors" dxfId="2" priority="3">
      <formula>ISERROR(D15)</formula>
    </cfRule>
  </conditionalFormatting>
  <conditionalFormatting sqref="C6:D9">
    <cfRule type="cellIs" dxfId="1" priority="2" operator="between">
      <formula>0</formula>
      <formula>0</formula>
    </cfRule>
  </conditionalFormatting>
  <conditionalFormatting sqref="H6">
    <cfRule type="cellIs" dxfId="0" priority="1" operator="between">
      <formula>0</formula>
      <formula>0</formula>
    </cfRule>
  </conditionalFormatting>
  <pageMargins left="0.74803149606299213" right="0.23622047244094491" top="0.74803149606299213" bottom="0.74803149606299213" header="0.31496062992125984" footer="0.31496062992125984"/>
  <pageSetup paperSize="9" scale="9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37"/>
  <sheetViews>
    <sheetView workbookViewId="0">
      <selection activeCell="J10" sqref="J10"/>
    </sheetView>
  </sheetViews>
  <sheetFormatPr baseColWidth="10" defaultRowHeight="12.75" x14ac:dyDescent="0.2"/>
  <sheetData>
    <row r="3" spans="2:2" x14ac:dyDescent="0.2">
      <c r="B3" t="e">
        <f>ABS(Datenauswertung!H15)</f>
        <v>#VALUE!</v>
      </c>
    </row>
    <row r="4" spans="2:2" x14ac:dyDescent="0.2">
      <c r="B4" t="e">
        <f>ABS(Datenauswertung!H16)</f>
        <v>#VALUE!</v>
      </c>
    </row>
    <row r="5" spans="2:2" x14ac:dyDescent="0.2">
      <c r="B5" t="e">
        <f>ABS(Datenauswertung!H17)</f>
        <v>#VALUE!</v>
      </c>
    </row>
    <row r="6" spans="2:2" x14ac:dyDescent="0.2">
      <c r="B6" t="e">
        <f>ABS(Datenauswertung!H18)</f>
        <v>#VALUE!</v>
      </c>
    </row>
    <row r="7" spans="2:2" x14ac:dyDescent="0.2">
      <c r="B7" t="e">
        <f>ABS(Datenauswertung!H19)</f>
        <v>#VALUE!</v>
      </c>
    </row>
    <row r="8" spans="2:2" x14ac:dyDescent="0.2">
      <c r="B8" t="e">
        <f>ABS(Datenauswertung!H20)</f>
        <v>#VALUE!</v>
      </c>
    </row>
    <row r="9" spans="2:2" x14ac:dyDescent="0.2">
      <c r="B9" t="e">
        <f>ABS(Datenauswertung!H21)</f>
        <v>#VALUE!</v>
      </c>
    </row>
    <row r="10" spans="2:2" x14ac:dyDescent="0.2">
      <c r="B10" t="e">
        <f>ABS(Datenauswertung!H22)</f>
        <v>#VALUE!</v>
      </c>
    </row>
    <row r="11" spans="2:2" x14ac:dyDescent="0.2">
      <c r="B11" t="e">
        <f>ABS(Datenauswertung!H23)</f>
        <v>#VALUE!</v>
      </c>
    </row>
    <row r="12" spans="2:2" x14ac:dyDescent="0.2">
      <c r="B12" t="e">
        <f>ABS(Datenauswertung!H24)</f>
        <v>#VALUE!</v>
      </c>
    </row>
    <row r="13" spans="2:2" x14ac:dyDescent="0.2">
      <c r="B13" t="e">
        <f>ABS(Datenauswertung!H25)</f>
        <v>#VALUE!</v>
      </c>
    </row>
    <row r="14" spans="2:2" x14ac:dyDescent="0.2">
      <c r="B14" t="e">
        <f>ABS(Datenauswertung!H26)</f>
        <v>#VALUE!</v>
      </c>
    </row>
    <row r="15" spans="2:2" x14ac:dyDescent="0.2">
      <c r="B15" t="e">
        <f>ABS(Datenauswertung!H27)</f>
        <v>#VALUE!</v>
      </c>
    </row>
    <row r="16" spans="2:2" x14ac:dyDescent="0.2">
      <c r="B16" t="e">
        <f>ABS(Datenauswertung!H28)</f>
        <v>#VALUE!</v>
      </c>
    </row>
    <row r="17" spans="2:3" x14ac:dyDescent="0.2">
      <c r="B17" t="e">
        <f>ABS(Datenauswertung!H29)</f>
        <v>#VALUE!</v>
      </c>
    </row>
    <row r="18" spans="2:3" x14ac:dyDescent="0.2">
      <c r="B18" t="e">
        <f>ABS(Datenauswertung!H30)</f>
        <v>#VALUE!</v>
      </c>
    </row>
    <row r="19" spans="2:3" x14ac:dyDescent="0.2">
      <c r="B19" t="e">
        <f>ABS(Datenauswertung!H31)</f>
        <v>#VALUE!</v>
      </c>
    </row>
    <row r="20" spans="2:3" x14ac:dyDescent="0.2">
      <c r="B20" t="e">
        <f>ABS(Datenauswertung!H32)</f>
        <v>#VALUE!</v>
      </c>
    </row>
    <row r="21" spans="2:3" x14ac:dyDescent="0.2">
      <c r="B21" t="e">
        <f>ABS(Datenauswertung!H33)</f>
        <v>#VALUE!</v>
      </c>
    </row>
    <row r="22" spans="2:3" x14ac:dyDescent="0.2">
      <c r="B22" t="e">
        <f>ABS(Datenauswertung!H34)</f>
        <v>#VALUE!</v>
      </c>
    </row>
    <row r="23" spans="2:3" x14ac:dyDescent="0.2">
      <c r="B23" t="e">
        <f>ABS(Datenauswertung!H35)</f>
        <v>#VALUE!</v>
      </c>
    </row>
    <row r="24" spans="2:3" x14ac:dyDescent="0.2">
      <c r="B24" t="e">
        <f>ABS(Datenauswertung!H36)</f>
        <v>#VALUE!</v>
      </c>
    </row>
    <row r="25" spans="2:3" x14ac:dyDescent="0.2">
      <c r="B25" t="e">
        <f>ABS(Datenauswertung!H37)</f>
        <v>#VALUE!</v>
      </c>
    </row>
    <row r="26" spans="2:3" x14ac:dyDescent="0.2">
      <c r="B26" t="e">
        <f>ABS(Datenauswertung!H38)</f>
        <v>#VALUE!</v>
      </c>
    </row>
    <row r="27" spans="2:3" x14ac:dyDescent="0.2">
      <c r="B27" t="e">
        <f>ABS(Datenauswertung!H39)</f>
        <v>#VALUE!</v>
      </c>
    </row>
    <row r="28" spans="2:3" x14ac:dyDescent="0.2">
      <c r="B28" t="e">
        <f>ABS(Datenauswertung!H40)</f>
        <v>#VALUE!</v>
      </c>
    </row>
    <row r="29" spans="2:3" x14ac:dyDescent="0.2">
      <c r="B29" t="e">
        <f>ABS(Datenauswertung!H41)</f>
        <v>#VALUE!</v>
      </c>
    </row>
    <row r="30" spans="2:3" x14ac:dyDescent="0.2">
      <c r="B30" t="e">
        <f>ABS(Datenauswertung!H42)</f>
        <v>#VALUE!</v>
      </c>
    </row>
    <row r="31" spans="2:3" x14ac:dyDescent="0.2">
      <c r="B31" t="e">
        <f>SUM(B3:B30)</f>
        <v>#VALUE!</v>
      </c>
      <c r="C31" t="e">
        <f>B31/Datenauswertung!D43</f>
        <v>#VALUE!</v>
      </c>
    </row>
    <row r="35" spans="2:7" x14ac:dyDescent="0.2">
      <c r="B35" s="3" t="s">
        <v>33</v>
      </c>
      <c r="C35" s="3"/>
      <c r="D35" s="6">
        <v>1000</v>
      </c>
      <c r="E35" s="5" t="e">
        <f>FORECAST(D36,Datenauswertung!E15:E42,Datenauswertung!C15:C42)</f>
        <v>#DIV/0!</v>
      </c>
      <c r="F35" s="5" t="s">
        <v>28</v>
      </c>
      <c r="G35" s="5"/>
    </row>
    <row r="36" spans="2:7" x14ac:dyDescent="0.2">
      <c r="B36" s="193"/>
      <c r="C36" s="193"/>
      <c r="D36" s="7">
        <v>0</v>
      </c>
      <c r="E36" s="5" t="e">
        <f>FORECAST(D35,Datenauswertung!E15:E42,Datenauswertung!C15:C42)</f>
        <v>#DIV/0!</v>
      </c>
      <c r="F36" s="5" t="s">
        <v>30</v>
      </c>
      <c r="G36" s="5"/>
    </row>
    <row r="37" spans="2:7" x14ac:dyDescent="0.2">
      <c r="B37" s="3"/>
      <c r="C37" s="3"/>
      <c r="D37" s="5"/>
      <c r="E37" s="5" t="e">
        <f>E36+(E35*-1)</f>
        <v>#DIV/0!</v>
      </c>
      <c r="F37" s="5" t="s">
        <v>31</v>
      </c>
      <c r="G37" s="5"/>
    </row>
  </sheetData>
  <mergeCells count="1">
    <mergeCell ref="B36:C36"/>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6" baseType="variant">
      <vt:variant>
        <vt:lpstr>Arbeitsblätter</vt:lpstr>
      </vt:variant>
      <vt:variant>
        <vt:i4>5</vt:i4>
      </vt:variant>
      <vt:variant>
        <vt:lpstr>Diagramme</vt:lpstr>
      </vt:variant>
      <vt:variant>
        <vt:i4>1</vt:i4>
      </vt:variant>
      <vt:variant>
        <vt:lpstr>Benannte Bereiche</vt:lpstr>
      </vt:variant>
      <vt:variant>
        <vt:i4>4</vt:i4>
      </vt:variant>
    </vt:vector>
  </HeadingPairs>
  <TitlesOfParts>
    <vt:vector size="10" baseType="lpstr">
      <vt:lpstr>Hinweise zur Nutzung</vt:lpstr>
      <vt:lpstr>Eingabe Verwaltungsdaten</vt:lpstr>
      <vt:lpstr>Eingabe Messdaten</vt:lpstr>
      <vt:lpstr>Datenauswertung</vt:lpstr>
      <vt:lpstr>Tabelle2</vt:lpstr>
      <vt:lpstr>Darstellung Abweichungen</vt:lpstr>
      <vt:lpstr>Datenauswertung!Druckbereich</vt:lpstr>
      <vt:lpstr>'Eingabe Messdaten'!Druckbereich</vt:lpstr>
      <vt:lpstr>'Eingabe Verwaltungsdaten'!Druckbereich</vt:lpstr>
      <vt:lpstr>'Hinweise zur Nutzung'!Druckbereich</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Schmidt</dc:creator>
  <cp:lastModifiedBy>Rentsch, Dr. Christian</cp:lastModifiedBy>
  <cp:lastPrinted>2024-07-04T05:51:18Z</cp:lastPrinted>
  <dcterms:created xsi:type="dcterms:W3CDTF">2023-06-15T08:47:05Z</dcterms:created>
  <dcterms:modified xsi:type="dcterms:W3CDTF">2024-07-04T05:51:59Z</dcterms:modified>
</cp:coreProperties>
</file>