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E4CAB304-EBD3-401E-9E4C-F062FB530CFD}" xr6:coauthVersionLast="36" xr6:coauthVersionMax="47" xr10:uidLastSave="{00000000-0000-0000-0000-000000000000}"/>
  <bookViews>
    <workbookView xWindow="0" yWindow="0" windowWidth="23040" windowHeight="9204" xr2:uid="{00000000-000D-0000-FFFF-FFFF00000000}"/>
  </bookViews>
  <sheets>
    <sheet name="AUS SB bis 2026" sheetId="10" r:id="rId1"/>
    <sheet name="Mittelausstattung" sheetId="9" r:id="rId2"/>
  </sheets>
  <externalReferences>
    <externalReference r:id="rId3"/>
  </externalReferences>
  <definedNames>
    <definedName name="Geschlecht">'[1]SB AUS (171222)'!$C$192:$C$194</definedName>
    <definedName name="Internet">'[1]SB AUS (171222)'!$B$192:$B$194</definedName>
    <definedName name="janein">'[1]SB AUS (171222)'!$A$192:$A$193</definedName>
    <definedName name="SatzMax" hidden="1">3</definedName>
    <definedName name="SatzPos" hidden="1">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I125" i="10" l="1"/>
  <c r="DI124" i="10"/>
  <c r="DI123" i="10"/>
  <c r="DI121" i="10"/>
  <c r="DI120" i="10"/>
  <c r="DI119" i="10"/>
  <c r="DI118" i="10"/>
  <c r="DI117" i="10"/>
  <c r="DI116" i="10"/>
  <c r="DI115" i="10"/>
  <c r="DI114" i="10"/>
  <c r="DI113" i="10"/>
  <c r="DI112" i="10"/>
  <c r="DI111" i="10"/>
  <c r="DI110" i="10"/>
  <c r="DI108" i="10"/>
  <c r="DI107" i="10"/>
  <c r="DI106" i="10"/>
  <c r="DI105" i="10"/>
  <c r="DI104" i="10"/>
  <c r="DI103" i="10"/>
  <c r="DI101" i="10"/>
  <c r="DI100" i="10"/>
  <c r="DI99" i="10"/>
  <c r="DI98" i="10"/>
  <c r="DI97" i="10"/>
  <c r="DI96" i="10"/>
  <c r="DI94" i="10"/>
  <c r="DI93" i="10"/>
  <c r="DI92" i="10"/>
  <c r="DI91" i="10"/>
  <c r="DI90" i="10"/>
  <c r="DI87" i="10"/>
  <c r="DI86" i="10"/>
  <c r="DI84" i="10"/>
  <c r="DI83" i="10"/>
  <c r="DI82" i="10"/>
  <c r="DI80" i="10"/>
  <c r="DI79" i="10"/>
  <c r="DI78" i="10"/>
  <c r="DI77" i="10"/>
  <c r="DI76" i="10"/>
  <c r="DI75" i="10"/>
  <c r="DI73" i="10"/>
  <c r="DI72" i="10"/>
  <c r="DI71" i="10"/>
  <c r="DI70" i="10"/>
  <c r="DI69" i="10"/>
  <c r="DI68" i="10"/>
  <c r="DI66" i="10"/>
  <c r="DI65" i="10"/>
  <c r="DI64" i="10"/>
  <c r="DI63" i="10"/>
  <c r="DI62" i="10"/>
  <c r="DI61" i="10"/>
  <c r="DI60" i="10"/>
  <c r="DI58" i="10"/>
  <c r="DI57" i="10"/>
  <c r="DI56" i="10"/>
  <c r="DI55" i="10"/>
  <c r="DI54" i="10"/>
  <c r="DI53" i="10"/>
  <c r="DI52" i="10"/>
  <c r="DI51" i="10"/>
  <c r="DI49" i="10"/>
  <c r="DI48" i="10"/>
  <c r="DI47" i="10"/>
  <c r="DI46" i="10"/>
  <c r="DI45" i="10"/>
  <c r="DI44" i="10"/>
  <c r="DI41" i="10"/>
  <c r="DI40" i="10"/>
  <c r="DI39" i="10"/>
  <c r="DI38" i="10"/>
  <c r="DI37" i="10"/>
  <c r="DI36" i="10"/>
  <c r="DI35" i="10"/>
  <c r="DI34" i="10"/>
  <c r="DI33" i="10"/>
  <c r="DI32" i="10"/>
  <c r="DI30" i="10"/>
  <c r="DI29" i="10"/>
  <c r="DI28" i="10"/>
  <c r="DI27" i="10"/>
  <c r="DI26" i="10"/>
  <c r="DI25" i="10"/>
  <c r="DI24" i="10"/>
  <c r="DI23" i="10"/>
  <c r="DI22" i="10"/>
  <c r="DI21" i="10"/>
  <c r="DI20" i="10"/>
  <c r="DI19" i="10"/>
  <c r="DI16" i="10"/>
  <c r="DI15" i="10"/>
  <c r="DI14" i="10"/>
  <c r="DI13" i="10"/>
  <c r="DI11" i="10"/>
  <c r="DI10" i="10"/>
  <c r="DI9" i="10"/>
  <c r="DI8" i="10"/>
  <c r="DI7" i="10"/>
  <c r="DH124" i="10"/>
  <c r="DH123" i="10"/>
  <c r="DH120" i="10"/>
  <c r="DH119" i="10"/>
  <c r="DH118" i="10"/>
  <c r="DH117" i="10"/>
  <c r="DH116" i="10"/>
  <c r="DH115" i="10"/>
  <c r="DH114" i="10"/>
  <c r="DH113" i="10"/>
  <c r="DH112" i="10"/>
  <c r="DH111" i="10"/>
  <c r="DH110" i="10"/>
  <c r="DH121" i="10" s="1"/>
  <c r="DH107" i="10"/>
  <c r="DH106" i="10"/>
  <c r="DH105" i="10"/>
  <c r="DH108" i="10" s="1"/>
  <c r="DH104" i="10"/>
  <c r="DH103" i="10"/>
  <c r="DH100" i="10"/>
  <c r="DH99" i="10"/>
  <c r="DH98" i="10"/>
  <c r="DH97" i="10"/>
  <c r="DH96" i="10"/>
  <c r="DH93" i="10"/>
  <c r="DH92" i="10"/>
  <c r="DH91" i="10"/>
  <c r="DH90" i="10"/>
  <c r="DH94" i="10" s="1"/>
  <c r="DH86" i="10"/>
  <c r="DH83" i="10"/>
  <c r="DH82" i="10"/>
  <c r="DH84" i="10" s="1"/>
  <c r="DH79" i="10"/>
  <c r="DH78" i="10"/>
  <c r="DH80" i="10" s="1"/>
  <c r="DH77" i="10"/>
  <c r="DH76" i="10"/>
  <c r="DH75" i="10"/>
  <c r="DH72" i="10"/>
  <c r="DH71" i="10"/>
  <c r="DH70" i="10"/>
  <c r="DH69" i="10"/>
  <c r="DH68" i="10"/>
  <c r="DH65" i="10"/>
  <c r="DH64" i="10"/>
  <c r="DH63" i="10"/>
  <c r="DH62" i="10"/>
  <c r="DH61" i="10"/>
  <c r="DH60" i="10"/>
  <c r="DH66" i="10" s="1"/>
  <c r="DH57" i="10"/>
  <c r="DH56" i="10"/>
  <c r="DH55" i="10"/>
  <c r="DH54" i="10"/>
  <c r="DH53" i="10"/>
  <c r="DH52" i="10"/>
  <c r="DH51" i="10"/>
  <c r="DH48" i="10"/>
  <c r="DH47" i="10"/>
  <c r="DH46" i="10"/>
  <c r="DH45" i="10"/>
  <c r="DH44" i="10"/>
  <c r="DH49" i="10" s="1"/>
  <c r="DH40" i="10"/>
  <c r="DH39" i="10"/>
  <c r="DH38" i="10"/>
  <c r="DH37" i="10"/>
  <c r="DH36" i="10"/>
  <c r="DH35" i="10"/>
  <c r="DH41" i="10" s="1"/>
  <c r="DH34" i="10"/>
  <c r="DH33" i="10"/>
  <c r="DH32" i="10"/>
  <c r="DH29" i="10"/>
  <c r="DH28" i="10"/>
  <c r="DH27" i="10"/>
  <c r="DH26" i="10"/>
  <c r="DH25" i="10"/>
  <c r="DH24" i="10"/>
  <c r="DH23" i="10"/>
  <c r="DH22" i="10"/>
  <c r="DH21" i="10"/>
  <c r="DH20" i="10"/>
  <c r="DH19" i="10"/>
  <c r="DH30" i="10" s="1"/>
  <c r="DH15" i="10"/>
  <c r="DH14" i="10"/>
  <c r="DH13" i="10"/>
  <c r="DH10" i="10"/>
  <c r="DH9" i="10"/>
  <c r="DH8" i="10"/>
  <c r="DH7" i="10"/>
  <c r="DH125" i="10"/>
  <c r="DH101" i="10"/>
  <c r="DH73" i="10"/>
  <c r="DH11" i="10"/>
  <c r="DG125" i="10"/>
  <c r="DG124" i="10"/>
  <c r="DG123" i="10"/>
  <c r="DG121" i="10"/>
  <c r="DG120" i="10"/>
  <c r="DG119" i="10"/>
  <c r="DG118" i="10"/>
  <c r="DG117" i="10"/>
  <c r="DG116" i="10"/>
  <c r="DG115" i="10"/>
  <c r="DG114" i="10"/>
  <c r="DG113" i="10"/>
  <c r="DG112" i="10"/>
  <c r="DG111" i="10"/>
  <c r="DG110" i="10"/>
  <c r="DG108" i="10"/>
  <c r="DG107" i="10"/>
  <c r="DG106" i="10"/>
  <c r="DG105" i="10"/>
  <c r="DG104" i="10"/>
  <c r="DG103" i="10"/>
  <c r="DG101" i="10"/>
  <c r="DG100" i="10"/>
  <c r="DG99" i="10"/>
  <c r="DG98" i="10"/>
  <c r="DG97" i="10"/>
  <c r="DG96" i="10"/>
  <c r="DG94" i="10"/>
  <c r="DG93" i="10"/>
  <c r="DG92" i="10"/>
  <c r="DG91" i="10"/>
  <c r="DG90" i="10"/>
  <c r="DG87" i="10"/>
  <c r="DG86" i="10"/>
  <c r="DG84" i="10"/>
  <c r="DG83" i="10"/>
  <c r="DG82" i="10"/>
  <c r="DG80" i="10"/>
  <c r="DG79" i="10"/>
  <c r="DG78" i="10"/>
  <c r="DG77" i="10"/>
  <c r="DG76" i="10"/>
  <c r="DG75" i="10"/>
  <c r="DG73" i="10"/>
  <c r="DG72" i="10"/>
  <c r="DG71" i="10"/>
  <c r="DG70" i="10"/>
  <c r="DG69" i="10"/>
  <c r="DG68" i="10"/>
  <c r="DG66" i="10"/>
  <c r="DG65" i="10"/>
  <c r="DG64" i="10"/>
  <c r="DG63" i="10"/>
  <c r="DG62" i="10"/>
  <c r="DG61" i="10"/>
  <c r="DG60" i="10"/>
  <c r="DG58" i="10"/>
  <c r="DG57" i="10"/>
  <c r="DG56" i="10"/>
  <c r="DG55" i="10"/>
  <c r="DG54" i="10"/>
  <c r="DG53" i="10"/>
  <c r="DG52" i="10"/>
  <c r="DG51" i="10"/>
  <c r="DG49" i="10"/>
  <c r="DG48" i="10"/>
  <c r="DG47" i="10"/>
  <c r="DG46" i="10"/>
  <c r="DG45" i="10"/>
  <c r="DG44" i="10"/>
  <c r="DG41" i="10"/>
  <c r="DG40" i="10"/>
  <c r="DG39" i="10"/>
  <c r="DG38" i="10"/>
  <c r="DG37" i="10"/>
  <c r="DG36" i="10"/>
  <c r="DG35" i="10"/>
  <c r="DG34" i="10"/>
  <c r="DG33" i="10"/>
  <c r="DG32" i="10"/>
  <c r="DG30" i="10"/>
  <c r="DG29" i="10"/>
  <c r="DG28" i="10"/>
  <c r="DG27" i="10"/>
  <c r="DG26" i="10"/>
  <c r="DG25" i="10"/>
  <c r="DG24" i="10"/>
  <c r="DG23" i="10"/>
  <c r="DG22" i="10"/>
  <c r="DG21" i="10"/>
  <c r="DG20" i="10"/>
  <c r="DG19" i="10"/>
  <c r="DG16" i="10"/>
  <c r="DG15" i="10"/>
  <c r="DG14" i="10"/>
  <c r="DG13" i="10"/>
  <c r="DG11" i="10"/>
  <c r="DG10" i="10"/>
  <c r="DG9" i="10"/>
  <c r="DG8" i="10"/>
  <c r="DG7" i="10"/>
  <c r="DF124" i="10"/>
  <c r="DF123" i="10"/>
  <c r="DF120" i="10"/>
  <c r="DF119" i="10"/>
  <c r="DF118" i="10"/>
  <c r="DF117" i="10"/>
  <c r="DF116" i="10"/>
  <c r="DF115" i="10"/>
  <c r="DF114" i="10"/>
  <c r="DF113" i="10"/>
  <c r="DF112" i="10"/>
  <c r="DF111" i="10"/>
  <c r="DF110" i="10"/>
  <c r="DF121" i="10" s="1"/>
  <c r="DF107" i="10"/>
  <c r="DF106" i="10"/>
  <c r="DF105" i="10"/>
  <c r="DF108" i="10" s="1"/>
  <c r="DF104" i="10"/>
  <c r="DF103" i="10"/>
  <c r="DF100" i="10"/>
  <c r="DF99" i="10"/>
  <c r="DF98" i="10"/>
  <c r="DF97" i="10"/>
  <c r="DF96" i="10"/>
  <c r="DF93" i="10"/>
  <c r="DF92" i="10"/>
  <c r="DF91" i="10"/>
  <c r="DF90" i="10"/>
  <c r="DF86" i="10"/>
  <c r="DF83" i="10"/>
  <c r="DF84" i="10" s="1"/>
  <c r="DF82" i="10"/>
  <c r="DF79" i="10"/>
  <c r="DF78" i="10"/>
  <c r="DF80" i="10" s="1"/>
  <c r="DF77" i="10"/>
  <c r="DF76" i="10"/>
  <c r="DF75" i="10"/>
  <c r="DF72" i="10"/>
  <c r="DF71" i="10"/>
  <c r="DF70" i="10"/>
  <c r="DF69" i="10"/>
  <c r="DF68" i="10"/>
  <c r="DF65" i="10"/>
  <c r="DF64" i="10"/>
  <c r="DF63" i="10"/>
  <c r="DF62" i="10"/>
  <c r="DF61" i="10"/>
  <c r="DF66" i="10" s="1"/>
  <c r="DF60" i="10"/>
  <c r="DF57" i="10"/>
  <c r="DF56" i="10"/>
  <c r="DF58" i="10" s="1"/>
  <c r="DF55" i="10"/>
  <c r="DF54" i="10"/>
  <c r="DF53" i="10"/>
  <c r="DF52" i="10"/>
  <c r="DF51" i="10"/>
  <c r="DF48" i="10"/>
  <c r="DF47" i="10"/>
  <c r="DF46" i="10"/>
  <c r="DF45" i="10"/>
  <c r="DF44" i="10"/>
  <c r="DF40" i="10"/>
  <c r="DF39" i="10"/>
  <c r="DF38" i="10"/>
  <c r="DF37" i="10"/>
  <c r="DF36" i="10"/>
  <c r="DF35" i="10"/>
  <c r="DF41" i="10" s="1"/>
  <c r="DF34" i="10"/>
  <c r="DF33" i="10"/>
  <c r="DF32" i="10"/>
  <c r="DF29" i="10"/>
  <c r="DF28" i="10"/>
  <c r="DF27" i="10"/>
  <c r="DF26" i="10"/>
  <c r="DF25" i="10"/>
  <c r="DF24" i="10"/>
  <c r="DF23" i="10"/>
  <c r="DF22" i="10"/>
  <c r="DF21" i="10"/>
  <c r="DF20" i="10"/>
  <c r="DF19" i="10"/>
  <c r="DF30" i="10" s="1"/>
  <c r="DF15" i="10"/>
  <c r="DF14" i="10"/>
  <c r="DF13" i="10"/>
  <c r="DF16" i="10" s="1"/>
  <c r="DF10" i="10"/>
  <c r="DF9" i="10"/>
  <c r="DF8" i="10"/>
  <c r="DF7" i="10"/>
  <c r="DF11" i="10" s="1"/>
  <c r="DF125" i="10"/>
  <c r="DF101" i="10"/>
  <c r="DF94" i="10"/>
  <c r="DF73" i="10"/>
  <c r="DF49" i="10"/>
  <c r="DE125" i="10"/>
  <c r="DD125" i="10"/>
  <c r="DD124" i="10"/>
  <c r="DD123" i="10"/>
  <c r="DE104" i="10"/>
  <c r="DE105" i="10"/>
  <c r="DE106" i="10"/>
  <c r="DE107" i="10"/>
  <c r="DE103" i="10"/>
  <c r="DE108" i="10"/>
  <c r="DD108" i="10"/>
  <c r="DD104" i="10"/>
  <c r="DD105" i="10"/>
  <c r="DD106" i="10"/>
  <c r="DD107" i="10"/>
  <c r="DD103" i="10"/>
  <c r="DE98" i="10"/>
  <c r="DE99" i="10"/>
  <c r="DD98" i="10"/>
  <c r="DD99" i="10"/>
  <c r="DE94" i="10"/>
  <c r="DE92" i="10"/>
  <c r="DE93" i="10"/>
  <c r="DD92" i="10"/>
  <c r="DD93" i="10"/>
  <c r="DE62" i="10"/>
  <c r="DE63" i="10"/>
  <c r="DE64" i="10"/>
  <c r="DE65" i="10"/>
  <c r="DD62" i="10"/>
  <c r="DD63" i="10"/>
  <c r="DD64" i="10"/>
  <c r="DD65" i="10"/>
  <c r="DD57" i="10"/>
  <c r="DD58" i="10" s="1"/>
  <c r="DE120" i="10"/>
  <c r="DE119" i="10"/>
  <c r="DE118" i="10"/>
  <c r="DE117" i="10"/>
  <c r="DE116" i="10"/>
  <c r="DE115" i="10"/>
  <c r="DE114" i="10"/>
  <c r="DE113" i="10"/>
  <c r="DE112" i="10"/>
  <c r="DE111" i="10"/>
  <c r="DE110" i="10"/>
  <c r="DE100" i="10"/>
  <c r="DE97" i="10"/>
  <c r="DE96" i="10"/>
  <c r="DE40" i="10"/>
  <c r="DE39" i="10"/>
  <c r="DE38" i="10"/>
  <c r="DE37" i="10"/>
  <c r="DE36" i="10"/>
  <c r="DE35" i="10"/>
  <c r="DE34" i="10"/>
  <c r="DE33" i="10"/>
  <c r="DE32" i="10"/>
  <c r="DE29" i="10"/>
  <c r="DE28" i="10"/>
  <c r="DE27" i="10"/>
  <c r="DE26" i="10"/>
  <c r="DE25" i="10"/>
  <c r="DE24" i="10"/>
  <c r="DE23" i="10"/>
  <c r="DE22" i="10"/>
  <c r="DE21" i="10"/>
  <c r="DE20" i="10"/>
  <c r="DE19" i="10"/>
  <c r="DE15" i="10"/>
  <c r="DE14" i="10"/>
  <c r="DE13" i="10"/>
  <c r="DE10" i="10"/>
  <c r="DE9" i="10"/>
  <c r="DE8" i="10"/>
  <c r="DE7" i="10"/>
  <c r="DD120" i="10"/>
  <c r="DD119" i="10"/>
  <c r="DD118" i="10"/>
  <c r="DD117" i="10"/>
  <c r="DD116" i="10"/>
  <c r="DD115" i="10"/>
  <c r="DD114" i="10"/>
  <c r="DD113" i="10"/>
  <c r="DD112" i="10"/>
  <c r="DD111" i="10"/>
  <c r="DD110" i="10"/>
  <c r="DD100" i="10"/>
  <c r="DD97" i="10"/>
  <c r="DD96" i="10"/>
  <c r="DD101" i="10" s="1"/>
  <c r="DD91" i="10"/>
  <c r="DD90" i="10"/>
  <c r="DD86" i="10"/>
  <c r="DD83" i="10"/>
  <c r="DD84" i="10" s="1"/>
  <c r="DD82" i="10"/>
  <c r="DD79" i="10"/>
  <c r="DD78" i="10"/>
  <c r="DD77" i="10"/>
  <c r="DD76" i="10"/>
  <c r="DD75" i="10"/>
  <c r="DD72" i="10"/>
  <c r="DD71" i="10"/>
  <c r="DD70" i="10"/>
  <c r="DD69" i="10"/>
  <c r="DD68" i="10"/>
  <c r="DD61" i="10"/>
  <c r="DD66" i="10" s="1"/>
  <c r="DD60" i="10"/>
  <c r="DD56" i="10"/>
  <c r="DD55" i="10"/>
  <c r="DD54" i="10"/>
  <c r="DD53" i="10"/>
  <c r="DD52" i="10"/>
  <c r="DD51" i="10"/>
  <c r="DD48" i="10"/>
  <c r="DD47" i="10"/>
  <c r="DD46" i="10"/>
  <c r="DD45" i="10"/>
  <c r="DD44" i="10"/>
  <c r="DD49" i="10" s="1"/>
  <c r="DD40" i="10"/>
  <c r="DD39" i="10"/>
  <c r="DD38" i="10"/>
  <c r="DD37" i="10"/>
  <c r="DD36" i="10"/>
  <c r="DD35" i="10"/>
  <c r="DD34" i="10"/>
  <c r="DD33" i="10"/>
  <c r="DD32" i="10"/>
  <c r="DD29" i="10"/>
  <c r="DD28" i="10"/>
  <c r="DD27" i="10"/>
  <c r="DD26" i="10"/>
  <c r="DD25" i="10"/>
  <c r="DD24" i="10"/>
  <c r="DD23" i="10"/>
  <c r="DD22" i="10"/>
  <c r="DD21" i="10"/>
  <c r="DD20" i="10"/>
  <c r="DD19" i="10"/>
  <c r="DD30" i="10" s="1"/>
  <c r="DD15" i="10"/>
  <c r="DD14" i="10"/>
  <c r="DD13" i="10"/>
  <c r="DD10" i="10"/>
  <c r="DD9" i="10"/>
  <c r="DD8" i="10"/>
  <c r="DD7" i="10"/>
  <c r="DD121" i="10"/>
  <c r="DD80" i="10"/>
  <c r="DD73" i="10"/>
  <c r="DD11" i="10"/>
  <c r="DC120" i="10"/>
  <c r="DC119" i="10"/>
  <c r="DC118" i="10"/>
  <c r="DC117" i="10"/>
  <c r="DC116" i="10"/>
  <c r="DC115" i="10"/>
  <c r="DC114" i="10"/>
  <c r="DC113" i="10"/>
  <c r="DC112" i="10"/>
  <c r="DC111" i="10"/>
  <c r="DC110" i="10"/>
  <c r="DC100" i="10"/>
  <c r="DC97" i="10"/>
  <c r="DC96" i="10"/>
  <c r="DC91" i="10"/>
  <c r="DC90" i="10"/>
  <c r="DC86" i="10"/>
  <c r="DC83" i="10"/>
  <c r="DC82" i="10"/>
  <c r="DC79" i="10"/>
  <c r="DC78" i="10"/>
  <c r="DC77" i="10"/>
  <c r="DC76" i="10"/>
  <c r="DC75" i="10"/>
  <c r="DC72" i="10"/>
  <c r="DC71" i="10"/>
  <c r="DC70" i="10"/>
  <c r="DC69" i="10"/>
  <c r="DC68" i="10"/>
  <c r="DC64" i="10"/>
  <c r="DC63" i="10"/>
  <c r="DC61" i="10"/>
  <c r="DC60" i="10"/>
  <c r="DC56" i="10"/>
  <c r="DC55" i="10"/>
  <c r="DC54" i="10"/>
  <c r="DC53" i="10"/>
  <c r="DC52" i="10"/>
  <c r="DC51" i="10"/>
  <c r="DC48" i="10"/>
  <c r="DC47" i="10"/>
  <c r="DC46" i="10"/>
  <c r="DC45" i="10"/>
  <c r="DC44" i="10"/>
  <c r="DC40" i="10"/>
  <c r="DC39" i="10"/>
  <c r="DC38" i="10"/>
  <c r="DC37" i="10"/>
  <c r="DC36" i="10"/>
  <c r="DC35" i="10"/>
  <c r="DC34" i="10"/>
  <c r="DC33" i="10"/>
  <c r="DC32" i="10"/>
  <c r="DC29" i="10"/>
  <c r="DC28" i="10"/>
  <c r="DC27" i="10"/>
  <c r="DC26" i="10"/>
  <c r="DC25" i="10"/>
  <c r="DC24" i="10"/>
  <c r="DC23" i="10"/>
  <c r="DC22" i="10"/>
  <c r="DC21" i="10"/>
  <c r="DC20" i="10"/>
  <c r="DC19" i="10"/>
  <c r="DC15" i="10"/>
  <c r="DC14" i="10"/>
  <c r="DC13" i="10"/>
  <c r="DC10" i="10"/>
  <c r="DC9" i="10"/>
  <c r="DC8" i="10"/>
  <c r="DC7" i="10"/>
  <c r="DB120" i="10"/>
  <c r="DB119" i="10"/>
  <c r="DB118" i="10"/>
  <c r="DB117" i="10"/>
  <c r="DB116" i="10"/>
  <c r="DB115" i="10"/>
  <c r="DB114" i="10"/>
  <c r="DB113" i="10"/>
  <c r="DB112" i="10"/>
  <c r="DB111" i="10"/>
  <c r="DB110" i="10"/>
  <c r="DB100" i="10"/>
  <c r="DB97" i="10"/>
  <c r="DB96" i="10"/>
  <c r="DB101" i="10" s="1"/>
  <c r="DB91" i="10"/>
  <c r="DB90" i="10"/>
  <c r="DB94" i="10" s="1"/>
  <c r="DB86" i="10"/>
  <c r="DB83" i="10"/>
  <c r="DB82" i="10"/>
  <c r="DB79" i="10"/>
  <c r="DB78" i="10"/>
  <c r="DB77" i="10"/>
  <c r="DB76" i="10"/>
  <c r="DB75" i="10"/>
  <c r="DB72" i="10"/>
  <c r="DB71" i="10"/>
  <c r="DB70" i="10"/>
  <c r="DB69" i="10"/>
  <c r="DB68" i="10"/>
  <c r="DB73" i="10" s="1"/>
  <c r="DB64" i="10"/>
  <c r="DB63" i="10"/>
  <c r="DB61" i="10"/>
  <c r="DB66" i="10" s="1"/>
  <c r="DB60" i="10"/>
  <c r="DB56" i="10"/>
  <c r="DB55" i="10"/>
  <c r="DB54" i="10"/>
  <c r="DB53" i="10"/>
  <c r="DB52" i="10"/>
  <c r="DB51" i="10"/>
  <c r="DB48" i="10"/>
  <c r="DB47" i="10"/>
  <c r="DB46" i="10"/>
  <c r="DB45" i="10"/>
  <c r="DB44" i="10"/>
  <c r="DB49" i="10" s="1"/>
  <c r="DB40" i="10"/>
  <c r="DB39" i="10"/>
  <c r="DB38" i="10"/>
  <c r="DB37" i="10"/>
  <c r="DB36" i="10"/>
  <c r="DB35" i="10"/>
  <c r="DB34" i="10"/>
  <c r="DB33" i="10"/>
  <c r="DB32" i="10"/>
  <c r="DB29" i="10"/>
  <c r="DB28" i="10"/>
  <c r="DB27" i="10"/>
  <c r="DB26" i="10"/>
  <c r="DB25" i="10"/>
  <c r="DB24" i="10"/>
  <c r="DB23" i="10"/>
  <c r="DB22" i="10"/>
  <c r="DB21" i="10"/>
  <c r="DB20" i="10"/>
  <c r="DB19" i="10"/>
  <c r="DB30" i="10" s="1"/>
  <c r="DB15" i="10"/>
  <c r="DB14" i="10"/>
  <c r="DB13" i="10"/>
  <c r="DB10" i="10"/>
  <c r="DB9" i="10"/>
  <c r="DB8" i="10"/>
  <c r="DB7" i="10"/>
  <c r="DA7" i="10"/>
  <c r="DB121" i="10"/>
  <c r="DB84" i="10"/>
  <c r="DB80" i="10"/>
  <c r="DB58" i="10"/>
  <c r="DB16" i="10"/>
  <c r="DB11" i="10"/>
  <c r="DH58" i="10" l="1"/>
  <c r="DH16" i="10"/>
  <c r="DH87" i="10"/>
  <c r="DF87" i="10"/>
  <c r="DD94" i="10"/>
  <c r="DD16" i="10"/>
  <c r="DD41" i="10"/>
  <c r="DD87" i="10"/>
  <c r="DE57" i="10" s="1"/>
  <c r="DE16" i="10"/>
  <c r="DE41" i="10"/>
  <c r="DE101" i="10"/>
  <c r="DE11" i="10"/>
  <c r="DE30" i="10"/>
  <c r="DE121" i="10"/>
  <c r="DB87" i="10"/>
  <c r="DB41" i="10"/>
  <c r="DC16" i="10"/>
  <c r="DC41" i="10"/>
  <c r="DC58" i="10"/>
  <c r="DC66" i="10"/>
  <c r="DC73" i="10"/>
  <c r="DC84" i="10"/>
  <c r="DC101" i="10"/>
  <c r="DC49" i="10"/>
  <c r="DC80" i="10"/>
  <c r="DC11" i="10"/>
  <c r="DC30" i="10"/>
  <c r="DC121" i="10"/>
  <c r="DC94" i="10"/>
  <c r="DE91" i="10" l="1"/>
  <c r="DE90" i="10"/>
  <c r="DE70" i="10"/>
  <c r="DE68" i="10"/>
  <c r="DE61" i="10"/>
  <c r="DE45" i="10"/>
  <c r="DE86" i="10"/>
  <c r="DE60" i="10"/>
  <c r="DE55" i="10"/>
  <c r="DE79" i="10"/>
  <c r="DE53" i="10"/>
  <c r="DE52" i="10"/>
  <c r="DE75" i="10"/>
  <c r="DE80" i="10" s="1"/>
  <c r="DE83" i="10"/>
  <c r="DE56" i="10"/>
  <c r="DE82" i="10"/>
  <c r="DE54" i="10"/>
  <c r="DE78" i="10"/>
  <c r="DE51" i="10"/>
  <c r="DE48" i="10"/>
  <c r="DE47" i="10"/>
  <c r="DE46" i="10"/>
  <c r="DE44" i="10"/>
  <c r="DE49" i="10" s="1"/>
  <c r="DE77" i="10"/>
  <c r="DE72" i="10"/>
  <c r="DE76" i="10"/>
  <c r="DE71" i="10"/>
  <c r="DE69" i="10"/>
  <c r="DC87" i="10"/>
  <c r="DE84" i="10" l="1"/>
  <c r="DE66" i="10"/>
  <c r="DE73" i="10"/>
  <c r="DE58" i="10"/>
  <c r="DE87" i="10" s="1"/>
  <c r="DA111" i="10" l="1"/>
  <c r="DA112" i="10"/>
  <c r="DA113" i="10"/>
  <c r="DA114" i="10"/>
  <c r="DA115" i="10"/>
  <c r="DA116" i="10"/>
  <c r="DA117" i="10"/>
  <c r="DA118" i="10"/>
  <c r="DA119" i="10"/>
  <c r="DA120" i="10"/>
  <c r="DA110" i="10"/>
  <c r="DA121" i="10"/>
  <c r="CZ121" i="10"/>
  <c r="CZ111" i="10"/>
  <c r="CZ112" i="10"/>
  <c r="CZ113" i="10"/>
  <c r="CZ114" i="10"/>
  <c r="CZ115" i="10"/>
  <c r="CZ116" i="10"/>
  <c r="CZ117" i="10"/>
  <c r="CZ118" i="10"/>
  <c r="CZ119" i="10"/>
  <c r="CZ120" i="10"/>
  <c r="CZ110" i="10"/>
  <c r="CZ101" i="10"/>
  <c r="DA97" i="10" s="1"/>
  <c r="CZ97" i="10"/>
  <c r="CZ100" i="10"/>
  <c r="CZ96" i="10"/>
  <c r="CZ94" i="10"/>
  <c r="DA91" i="10" s="1"/>
  <c r="CZ91" i="10"/>
  <c r="CZ90" i="10"/>
  <c r="CZ87" i="10"/>
  <c r="CZ86" i="10"/>
  <c r="CZ84" i="10"/>
  <c r="CZ83" i="10"/>
  <c r="CZ82" i="10"/>
  <c r="CZ80" i="10"/>
  <c r="CZ76" i="10"/>
  <c r="CZ77" i="10"/>
  <c r="CZ78" i="10"/>
  <c r="CZ79" i="10"/>
  <c r="CZ75" i="10"/>
  <c r="CZ73" i="10"/>
  <c r="CZ69" i="10"/>
  <c r="CZ70" i="10"/>
  <c r="CZ71" i="10"/>
  <c r="CZ72" i="10"/>
  <c r="CZ68" i="10"/>
  <c r="CZ66" i="10"/>
  <c r="CZ61" i="10"/>
  <c r="CZ63" i="10"/>
  <c r="CZ64" i="10"/>
  <c r="CZ60" i="10"/>
  <c r="CZ58" i="10"/>
  <c r="CZ52" i="10"/>
  <c r="CZ53" i="10"/>
  <c r="CZ54" i="10"/>
  <c r="CZ55" i="10"/>
  <c r="CZ56" i="10"/>
  <c r="CZ51" i="10"/>
  <c r="CZ49" i="10"/>
  <c r="CZ45" i="10"/>
  <c r="CZ46" i="10"/>
  <c r="CZ47" i="10"/>
  <c r="CZ48" i="10"/>
  <c r="CZ44" i="10"/>
  <c r="DA33" i="10"/>
  <c r="DA34" i="10"/>
  <c r="DA35" i="10"/>
  <c r="DA36" i="10"/>
  <c r="DA37" i="10"/>
  <c r="DA38" i="10"/>
  <c r="DA39" i="10"/>
  <c r="DA40" i="10"/>
  <c r="DA32" i="10"/>
  <c r="DA41" i="10"/>
  <c r="CZ41" i="10"/>
  <c r="CZ33" i="10"/>
  <c r="CZ34" i="10"/>
  <c r="CZ35" i="10"/>
  <c r="CZ36" i="10"/>
  <c r="CZ37" i="10"/>
  <c r="CZ38" i="10"/>
  <c r="CZ39" i="10"/>
  <c r="CZ40" i="10"/>
  <c r="CZ32" i="10"/>
  <c r="DA20" i="10"/>
  <c r="DA21" i="10"/>
  <c r="DA22" i="10"/>
  <c r="DA23" i="10"/>
  <c r="DA24" i="10"/>
  <c r="DA25" i="10"/>
  <c r="DA26" i="10"/>
  <c r="DA27" i="10"/>
  <c r="DA28" i="10"/>
  <c r="DA29" i="10"/>
  <c r="DA19" i="10"/>
  <c r="DA30" i="10" s="1"/>
  <c r="CZ30" i="10"/>
  <c r="CZ20" i="10"/>
  <c r="CZ21" i="10"/>
  <c r="CZ22" i="10"/>
  <c r="CZ23" i="10"/>
  <c r="CZ24" i="10"/>
  <c r="CZ25" i="10"/>
  <c r="CZ26" i="10"/>
  <c r="CZ27" i="10"/>
  <c r="CZ28" i="10"/>
  <c r="CZ29" i="10"/>
  <c r="CZ19" i="10"/>
  <c r="DA14" i="10"/>
  <c r="DA15" i="10"/>
  <c r="DA13" i="10"/>
  <c r="DA8" i="10"/>
  <c r="DA9" i="10"/>
  <c r="DA10" i="10"/>
  <c r="DA11" i="10" s="1"/>
  <c r="CZ14" i="10"/>
  <c r="CZ15" i="10"/>
  <c r="CZ13" i="10"/>
  <c r="CZ11" i="10"/>
  <c r="CZ8" i="10"/>
  <c r="CZ9" i="10"/>
  <c r="CZ10" i="10"/>
  <c r="CZ7" i="10"/>
  <c r="DA96" i="10" l="1"/>
  <c r="DA100" i="10"/>
  <c r="DA90" i="10"/>
  <c r="DA94" i="10" s="1"/>
  <c r="CY111" i="10"/>
  <c r="CY112" i="10"/>
  <c r="CY113" i="10"/>
  <c r="CY114" i="10"/>
  <c r="CY115" i="10"/>
  <c r="CY116" i="10"/>
  <c r="CY117" i="10"/>
  <c r="CY118" i="10"/>
  <c r="CY119" i="10"/>
  <c r="CY120" i="10"/>
  <c r="CY110" i="10"/>
  <c r="CX121" i="10"/>
  <c r="CX111" i="10"/>
  <c r="CX112" i="10"/>
  <c r="CX113" i="10"/>
  <c r="CX114" i="10"/>
  <c r="CX115" i="10"/>
  <c r="CX116" i="10"/>
  <c r="CX117" i="10"/>
  <c r="CX118" i="10"/>
  <c r="CX119" i="10"/>
  <c r="CX120" i="10"/>
  <c r="CX110" i="10"/>
  <c r="CY100" i="10"/>
  <c r="CY97" i="10"/>
  <c r="CX101" i="10"/>
  <c r="CX100" i="10"/>
  <c r="CX97" i="10"/>
  <c r="CX96" i="10"/>
  <c r="CX94" i="10"/>
  <c r="CX91" i="10"/>
  <c r="CX90" i="10"/>
  <c r="CY87" i="10"/>
  <c r="CY86" i="10"/>
  <c r="CX87" i="10"/>
  <c r="CX86" i="10"/>
  <c r="CX84" i="10"/>
  <c r="CX83" i="10"/>
  <c r="CX82" i="10"/>
  <c r="CX80" i="10"/>
  <c r="CX76" i="10"/>
  <c r="CX77" i="10"/>
  <c r="CX78" i="10"/>
  <c r="CX79" i="10"/>
  <c r="CX75" i="10"/>
  <c r="CX73" i="10"/>
  <c r="CX69" i="10"/>
  <c r="CX70" i="10"/>
  <c r="CX71" i="10"/>
  <c r="CX72" i="10"/>
  <c r="CX68" i="10"/>
  <c r="CX66" i="10"/>
  <c r="CX61" i="10"/>
  <c r="CX63" i="10"/>
  <c r="CX64" i="10"/>
  <c r="CX60" i="10"/>
  <c r="CX58" i="10"/>
  <c r="CX52" i="10"/>
  <c r="CX53" i="10"/>
  <c r="CX54" i="10"/>
  <c r="CX55" i="10"/>
  <c r="CX56" i="10"/>
  <c r="CX51" i="10"/>
  <c r="CX49" i="10"/>
  <c r="CX45" i="10"/>
  <c r="CX46" i="10"/>
  <c r="CX47" i="10"/>
  <c r="CX48" i="10"/>
  <c r="CX44" i="10"/>
  <c r="CX41" i="10"/>
  <c r="CY34" i="10" s="1"/>
  <c r="CX34" i="10"/>
  <c r="CX35" i="10"/>
  <c r="CX37" i="10"/>
  <c r="CX38" i="10"/>
  <c r="CX39" i="10"/>
  <c r="CX40" i="10"/>
  <c r="CX32" i="10"/>
  <c r="CY16" i="10"/>
  <c r="CY11" i="10"/>
  <c r="CW121" i="10"/>
  <c r="CW101" i="10"/>
  <c r="CW30" i="10"/>
  <c r="CU121" i="10"/>
  <c r="CU101" i="10"/>
  <c r="CU94" i="10"/>
  <c r="CU30" i="10"/>
  <c r="CW16" i="10"/>
  <c r="CW11" i="10"/>
  <c r="CY20" i="10"/>
  <c r="CY21" i="10"/>
  <c r="CY22" i="10"/>
  <c r="CY23" i="10"/>
  <c r="CY24" i="10"/>
  <c r="CY25" i="10"/>
  <c r="CY26" i="10"/>
  <c r="CY27" i="10"/>
  <c r="CY28" i="10"/>
  <c r="CY29" i="10"/>
  <c r="CY19" i="10"/>
  <c r="CX30" i="10"/>
  <c r="CX20" i="10"/>
  <c r="CX21" i="10"/>
  <c r="CX22" i="10"/>
  <c r="CX23" i="10"/>
  <c r="CX24" i="10"/>
  <c r="CX25" i="10"/>
  <c r="CX26" i="10"/>
  <c r="CX27" i="10"/>
  <c r="CX28" i="10"/>
  <c r="CX29" i="10"/>
  <c r="CX19" i="10"/>
  <c r="CY14" i="10"/>
  <c r="CY15" i="10"/>
  <c r="CY13" i="10"/>
  <c r="CX16" i="10"/>
  <c r="CX14" i="10"/>
  <c r="CX15" i="10"/>
  <c r="CX13" i="10"/>
  <c r="CY8" i="10"/>
  <c r="CY9" i="10"/>
  <c r="CY10" i="10"/>
  <c r="CY7" i="10"/>
  <c r="CX11" i="10"/>
  <c r="CX8" i="10"/>
  <c r="CX9" i="10"/>
  <c r="CX10" i="10"/>
  <c r="CX7" i="10"/>
  <c r="CW111" i="10"/>
  <c r="CW112" i="10"/>
  <c r="CW113" i="10"/>
  <c r="CW114" i="10"/>
  <c r="CW115" i="10"/>
  <c r="CW116" i="10"/>
  <c r="CW117" i="10"/>
  <c r="CW118" i="10"/>
  <c r="CW119" i="10"/>
  <c r="CW120" i="10"/>
  <c r="CW110" i="10"/>
  <c r="CV121" i="10"/>
  <c r="CV111" i="10"/>
  <c r="CV112" i="10"/>
  <c r="CV113" i="10"/>
  <c r="CV114" i="10"/>
  <c r="CV115" i="10"/>
  <c r="CV116" i="10"/>
  <c r="CV117" i="10"/>
  <c r="CV118" i="10"/>
  <c r="CV119" i="10"/>
  <c r="CV120" i="10"/>
  <c r="CV110" i="10"/>
  <c r="CW97" i="10"/>
  <c r="CW100" i="10"/>
  <c r="CV101" i="10"/>
  <c r="CV97" i="10"/>
  <c r="CV100" i="10"/>
  <c r="CV96" i="10"/>
  <c r="CW91" i="10"/>
  <c r="CW90" i="10"/>
  <c r="CV94" i="10"/>
  <c r="CV91" i="10"/>
  <c r="CV90" i="10"/>
  <c r="CV86" i="10"/>
  <c r="CV84" i="10"/>
  <c r="CV83" i="10"/>
  <c r="CV82" i="10"/>
  <c r="CV80" i="10"/>
  <c r="CV76" i="10"/>
  <c r="CV77" i="10"/>
  <c r="CV78" i="10"/>
  <c r="CV79" i="10"/>
  <c r="CV75" i="10"/>
  <c r="CV73" i="10"/>
  <c r="CV69" i="10"/>
  <c r="CV70" i="10"/>
  <c r="CV71" i="10"/>
  <c r="CV72" i="10"/>
  <c r="CV68" i="10"/>
  <c r="CV66" i="10"/>
  <c r="CV87" i="10" s="1"/>
  <c r="CW86" i="10" s="1"/>
  <c r="CV61" i="10"/>
  <c r="CV63" i="10"/>
  <c r="CV64" i="10"/>
  <c r="CV60" i="10"/>
  <c r="CV58" i="10"/>
  <c r="CV52" i="10"/>
  <c r="CV53" i="10"/>
  <c r="CV54" i="10"/>
  <c r="CV55" i="10"/>
  <c r="CV56" i="10"/>
  <c r="CV51" i="10"/>
  <c r="CV49" i="10"/>
  <c r="CV45" i="10"/>
  <c r="CV46" i="10"/>
  <c r="CV47" i="10"/>
  <c r="CV48" i="10"/>
  <c r="CV44" i="10"/>
  <c r="CV41" i="10"/>
  <c r="CW39" i="10" s="1"/>
  <c r="CV34" i="10"/>
  <c r="CV35" i="10"/>
  <c r="CV37" i="10"/>
  <c r="CV38" i="10"/>
  <c r="CV39" i="10"/>
  <c r="CV40" i="10"/>
  <c r="CV32" i="10"/>
  <c r="CW20" i="10"/>
  <c r="CW21" i="10"/>
  <c r="CW22" i="10"/>
  <c r="CW23" i="10"/>
  <c r="CW24" i="10"/>
  <c r="CW25" i="10"/>
  <c r="CW26" i="10"/>
  <c r="CW27" i="10"/>
  <c r="CW28" i="10"/>
  <c r="CW29" i="10"/>
  <c r="CW19" i="10"/>
  <c r="CV30" i="10"/>
  <c r="CV20" i="10"/>
  <c r="CV21" i="10"/>
  <c r="CV22" i="10"/>
  <c r="CV23" i="10"/>
  <c r="CV24" i="10"/>
  <c r="CV25" i="10"/>
  <c r="CV26" i="10"/>
  <c r="CV27" i="10"/>
  <c r="CV28" i="10"/>
  <c r="CV29" i="10"/>
  <c r="CV19" i="10"/>
  <c r="CT121" i="10"/>
  <c r="CT84" i="10"/>
  <c r="CT80" i="10"/>
  <c r="CT73" i="10"/>
  <c r="CT66" i="10"/>
  <c r="CT58" i="10"/>
  <c r="CT49" i="10"/>
  <c r="CT41" i="10"/>
  <c r="CT30" i="10"/>
  <c r="CW14" i="10"/>
  <c r="CW15" i="10"/>
  <c r="CW13" i="10"/>
  <c r="CV16" i="10"/>
  <c r="CV11" i="10"/>
  <c r="CT16" i="10"/>
  <c r="CT11" i="10"/>
  <c r="CV14" i="10"/>
  <c r="CV15" i="10"/>
  <c r="CV13" i="10"/>
  <c r="CW8" i="10"/>
  <c r="CW9" i="10"/>
  <c r="CW10" i="10"/>
  <c r="CW7" i="10"/>
  <c r="CV8" i="10"/>
  <c r="CV9" i="10"/>
  <c r="CV10" i="10"/>
  <c r="CV7" i="10"/>
  <c r="DB128" i="10"/>
  <c r="CZ128" i="10"/>
  <c r="CX128" i="10"/>
  <c r="CV128" i="10"/>
  <c r="CT128" i="10"/>
  <c r="CT111" i="10"/>
  <c r="CT112" i="10"/>
  <c r="CT113" i="10"/>
  <c r="CT114" i="10"/>
  <c r="CT115" i="10"/>
  <c r="CT116" i="10"/>
  <c r="CT117" i="10"/>
  <c r="CT118" i="10"/>
  <c r="CT119" i="10"/>
  <c r="CT120" i="10"/>
  <c r="CT110" i="10"/>
  <c r="CT97" i="10"/>
  <c r="CT100" i="10"/>
  <c r="CT96" i="10"/>
  <c r="CT91" i="10"/>
  <c r="CT94" i="10" s="1"/>
  <c r="CT90" i="10"/>
  <c r="BU125" i="10"/>
  <c r="BT125" i="10"/>
  <c r="BS125" i="10"/>
  <c r="BR125" i="10"/>
  <c r="BQ125" i="10"/>
  <c r="BP125" i="10"/>
  <c r="BO125" i="10"/>
  <c r="BN125" i="10"/>
  <c r="BU121" i="10"/>
  <c r="BT121" i="10"/>
  <c r="BS121" i="10"/>
  <c r="BR121" i="10"/>
  <c r="BQ121" i="10"/>
  <c r="BP121" i="10"/>
  <c r="BO121" i="10"/>
  <c r="BN121" i="10"/>
  <c r="BU108" i="10"/>
  <c r="BT108" i="10"/>
  <c r="BS108" i="10"/>
  <c r="BR108" i="10"/>
  <c r="BQ108" i="10"/>
  <c r="BP108" i="10"/>
  <c r="BO108" i="10"/>
  <c r="BN108" i="10"/>
  <c r="BU101" i="10"/>
  <c r="BT101" i="10"/>
  <c r="BS101" i="10"/>
  <c r="BR101" i="10"/>
  <c r="BQ101" i="10"/>
  <c r="BP101" i="10"/>
  <c r="BO101" i="10"/>
  <c r="BN101" i="10"/>
  <c r="BU94" i="10"/>
  <c r="BT94" i="10"/>
  <c r="BS94" i="10"/>
  <c r="BR94" i="10"/>
  <c r="BQ94" i="10"/>
  <c r="BP94" i="10"/>
  <c r="BO94" i="10"/>
  <c r="BN94" i="10"/>
  <c r="BU84" i="10"/>
  <c r="BT84" i="10"/>
  <c r="BS84" i="10"/>
  <c r="BR84" i="10"/>
  <c r="BQ84" i="10"/>
  <c r="BP84" i="10"/>
  <c r="BO84" i="10"/>
  <c r="BN84" i="10"/>
  <c r="BU80" i="10"/>
  <c r="BT80" i="10"/>
  <c r="BS80" i="10"/>
  <c r="BR80" i="10"/>
  <c r="BQ80" i="10"/>
  <c r="BP80" i="10"/>
  <c r="BO80" i="10"/>
  <c r="BN80" i="10"/>
  <c r="BU73" i="10"/>
  <c r="BT73" i="10"/>
  <c r="BS73" i="10"/>
  <c r="BR73" i="10"/>
  <c r="BQ73" i="10"/>
  <c r="BP73" i="10"/>
  <c r="BO73" i="10"/>
  <c r="BN73" i="10"/>
  <c r="BU66" i="10"/>
  <c r="BT66" i="10"/>
  <c r="BS66" i="10"/>
  <c r="BR66" i="10"/>
  <c r="BQ66" i="10"/>
  <c r="BP66" i="10"/>
  <c r="BO66" i="10"/>
  <c r="BN66" i="10"/>
  <c r="BU58" i="10"/>
  <c r="BT58" i="10"/>
  <c r="BS58" i="10"/>
  <c r="BR58" i="10"/>
  <c r="BQ58" i="10"/>
  <c r="BP58" i="10"/>
  <c r="BO58" i="10"/>
  <c r="BN58" i="10"/>
  <c r="BU49" i="10"/>
  <c r="BT49" i="10"/>
  <c r="BS49" i="10"/>
  <c r="BR49" i="10"/>
  <c r="BQ49" i="10"/>
  <c r="BP49" i="10"/>
  <c r="BO49" i="10"/>
  <c r="BN49" i="10"/>
  <c r="BU41" i="10"/>
  <c r="BT41" i="10"/>
  <c r="BS41" i="10"/>
  <c r="BR41" i="10"/>
  <c r="BQ41" i="10"/>
  <c r="BP41" i="10"/>
  <c r="BO41" i="10"/>
  <c r="BN41" i="10"/>
  <c r="BU30" i="10"/>
  <c r="BT30" i="10"/>
  <c r="BS30" i="10"/>
  <c r="BR30" i="10"/>
  <c r="BQ30" i="10"/>
  <c r="BP30" i="10"/>
  <c r="BO30" i="10"/>
  <c r="BN30" i="10"/>
  <c r="BU16" i="10"/>
  <c r="BT16" i="10"/>
  <c r="BS16" i="10"/>
  <c r="BR16" i="10"/>
  <c r="BU11" i="10"/>
  <c r="BT11" i="10"/>
  <c r="BS11" i="10"/>
  <c r="BR11" i="10"/>
  <c r="BQ11" i="10"/>
  <c r="BQ16" i="10" s="1"/>
  <c r="BP11" i="10"/>
  <c r="BP16" i="10" s="1"/>
  <c r="BO11" i="10"/>
  <c r="BO16" i="10" s="1"/>
  <c r="BN11" i="10"/>
  <c r="BN16" i="10" s="1"/>
  <c r="CT32" i="10"/>
  <c r="CT34" i="10"/>
  <c r="CT35" i="10"/>
  <c r="CT37" i="10"/>
  <c r="CT38" i="10"/>
  <c r="CT39" i="10"/>
  <c r="CT40" i="10"/>
  <c r="CT44" i="10"/>
  <c r="CT45" i="10"/>
  <c r="CT46" i="10"/>
  <c r="CT47" i="10"/>
  <c r="CT48" i="10"/>
  <c r="CT51" i="10"/>
  <c r="CT52" i="10"/>
  <c r="CT53" i="10"/>
  <c r="CT54" i="10"/>
  <c r="CT55" i="10"/>
  <c r="CT56" i="10"/>
  <c r="CT57" i="10"/>
  <c r="CT60" i="10"/>
  <c r="CT61" i="10"/>
  <c r="CT63" i="10"/>
  <c r="CT64" i="10"/>
  <c r="CT68" i="10"/>
  <c r="CT69" i="10"/>
  <c r="CT70" i="10"/>
  <c r="CT71" i="10"/>
  <c r="CT72" i="10"/>
  <c r="CT75" i="10"/>
  <c r="CT76" i="10"/>
  <c r="CT77" i="10"/>
  <c r="CT78" i="10"/>
  <c r="CT79" i="10"/>
  <c r="CT82" i="10"/>
  <c r="CT83" i="10"/>
  <c r="CT86" i="10"/>
  <c r="CT13" i="10"/>
  <c r="CT14" i="10"/>
  <c r="CT15" i="10"/>
  <c r="CT19" i="10"/>
  <c r="CT20" i="10"/>
  <c r="CT21" i="10"/>
  <c r="CT22" i="10"/>
  <c r="CT23" i="10"/>
  <c r="CT24" i="10"/>
  <c r="CT25" i="10"/>
  <c r="CT26" i="10"/>
  <c r="CT27" i="10"/>
  <c r="CT28" i="10"/>
  <c r="CT29" i="10"/>
  <c r="CT7" i="10"/>
  <c r="CT8" i="10"/>
  <c r="CT9" i="10"/>
  <c r="CT10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E125" i="10"/>
  <c r="AF125" i="10"/>
  <c r="AG125" i="10"/>
  <c r="AH125" i="10"/>
  <c r="AI125" i="10"/>
  <c r="AJ125" i="10"/>
  <c r="AK125" i="10"/>
  <c r="AL125" i="10"/>
  <c r="AM125" i="10"/>
  <c r="AN125" i="10"/>
  <c r="AO125" i="10"/>
  <c r="AP125" i="10"/>
  <c r="AQ125" i="10"/>
  <c r="AR125" i="10"/>
  <c r="AS125" i="10"/>
  <c r="AT125" i="10"/>
  <c r="AU125" i="10"/>
  <c r="AV125" i="10"/>
  <c r="AW125" i="10"/>
  <c r="AX125" i="10"/>
  <c r="AY125" i="10"/>
  <c r="AZ125" i="10"/>
  <c r="BA125" i="10"/>
  <c r="BB125" i="10"/>
  <c r="BC125" i="10"/>
  <c r="BD125" i="10"/>
  <c r="BE125" i="10"/>
  <c r="BF125" i="10"/>
  <c r="BG125" i="10"/>
  <c r="BH125" i="10"/>
  <c r="BI125" i="10"/>
  <c r="BJ125" i="10"/>
  <c r="BK125" i="10"/>
  <c r="BL125" i="10"/>
  <c r="BM125" i="10"/>
  <c r="BV125" i="10"/>
  <c r="BW125" i="10"/>
  <c r="BX125" i="10"/>
  <c r="BY125" i="10"/>
  <c r="BZ125" i="10"/>
  <c r="CA125" i="10"/>
  <c r="CB125" i="10"/>
  <c r="CC125" i="10"/>
  <c r="CD125" i="10"/>
  <c r="CE125" i="10"/>
  <c r="CF125" i="10"/>
  <c r="CG125" i="10"/>
  <c r="CH125" i="10"/>
  <c r="CI125" i="10"/>
  <c r="CJ125" i="10"/>
  <c r="CK125" i="10"/>
  <c r="CL125" i="10"/>
  <c r="CM125" i="10"/>
  <c r="CN125" i="10"/>
  <c r="CO125" i="10"/>
  <c r="CP125" i="10"/>
  <c r="CQ125" i="10"/>
  <c r="CR125" i="10"/>
  <c r="CS125" i="10"/>
  <c r="J121" i="10"/>
  <c r="K121" i="10"/>
  <c r="L121" i="10"/>
  <c r="M121" i="10"/>
  <c r="N121" i="10"/>
  <c r="O121" i="10"/>
  <c r="P121" i="10"/>
  <c r="Q121" i="10"/>
  <c r="R121" i="10"/>
  <c r="S121" i="10"/>
  <c r="T121" i="10"/>
  <c r="U121" i="10"/>
  <c r="V121" i="10"/>
  <c r="W121" i="10"/>
  <c r="X121" i="10"/>
  <c r="Y121" i="10"/>
  <c r="Z121" i="10"/>
  <c r="AA121" i="10"/>
  <c r="AB121" i="10"/>
  <c r="AC121" i="10"/>
  <c r="AD121" i="10"/>
  <c r="AE121" i="10"/>
  <c r="AF121" i="10"/>
  <c r="AG121" i="10"/>
  <c r="AH121" i="10"/>
  <c r="AI121" i="10"/>
  <c r="AJ121" i="10"/>
  <c r="AK121" i="10"/>
  <c r="AL121" i="10"/>
  <c r="AM121" i="10"/>
  <c r="AN121" i="10"/>
  <c r="AO121" i="10"/>
  <c r="AP121" i="10"/>
  <c r="AQ121" i="10"/>
  <c r="AR121" i="10"/>
  <c r="AS121" i="10"/>
  <c r="AT121" i="10"/>
  <c r="AU121" i="10"/>
  <c r="AV121" i="10"/>
  <c r="AW121" i="10"/>
  <c r="AX121" i="10"/>
  <c r="AY121" i="10"/>
  <c r="AZ121" i="10"/>
  <c r="BA121" i="10"/>
  <c r="BB121" i="10"/>
  <c r="BC121" i="10"/>
  <c r="BD121" i="10"/>
  <c r="BE121" i="10"/>
  <c r="BF121" i="10"/>
  <c r="BG121" i="10"/>
  <c r="BI121" i="10"/>
  <c r="BJ121" i="10"/>
  <c r="BK121" i="10"/>
  <c r="BL121" i="10"/>
  <c r="BM121" i="10"/>
  <c r="BV121" i="10"/>
  <c r="BW121" i="10"/>
  <c r="BX121" i="10"/>
  <c r="BY121" i="10"/>
  <c r="BZ121" i="10"/>
  <c r="CA121" i="10"/>
  <c r="CB121" i="10"/>
  <c r="CC121" i="10"/>
  <c r="CD121" i="10"/>
  <c r="CE121" i="10"/>
  <c r="CF121" i="10"/>
  <c r="CG121" i="10"/>
  <c r="CH121" i="10"/>
  <c r="CI121" i="10"/>
  <c r="CJ121" i="10"/>
  <c r="CK121" i="10"/>
  <c r="CL121" i="10"/>
  <c r="CM121" i="10"/>
  <c r="CN121" i="10"/>
  <c r="CO121" i="10"/>
  <c r="CP121" i="10"/>
  <c r="CQ121" i="10"/>
  <c r="CR121" i="10"/>
  <c r="CS121" i="10"/>
  <c r="J108" i="10"/>
  <c r="K108" i="10"/>
  <c r="L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Z108" i="10"/>
  <c r="AA108" i="10"/>
  <c r="AB108" i="10"/>
  <c r="AC108" i="10"/>
  <c r="AD108" i="10"/>
  <c r="AE108" i="10"/>
  <c r="AF108" i="10"/>
  <c r="AG108" i="10"/>
  <c r="AH108" i="10"/>
  <c r="AI108" i="10"/>
  <c r="AJ108" i="10"/>
  <c r="AK108" i="10"/>
  <c r="AL108" i="10"/>
  <c r="AM108" i="10"/>
  <c r="AN108" i="10"/>
  <c r="AO108" i="10"/>
  <c r="AP108" i="10"/>
  <c r="AQ108" i="10"/>
  <c r="AR108" i="10"/>
  <c r="AS108" i="10"/>
  <c r="AT108" i="10"/>
  <c r="AU108" i="10"/>
  <c r="AV108" i="10"/>
  <c r="AW108" i="10"/>
  <c r="AX108" i="10"/>
  <c r="AY108" i="10"/>
  <c r="AZ108" i="10"/>
  <c r="BA108" i="10"/>
  <c r="BB108" i="10"/>
  <c r="BC108" i="10"/>
  <c r="BD108" i="10"/>
  <c r="BE108" i="10"/>
  <c r="BF108" i="10"/>
  <c r="BG108" i="10"/>
  <c r="BH108" i="10"/>
  <c r="BI108" i="10"/>
  <c r="BJ108" i="10"/>
  <c r="BK108" i="10"/>
  <c r="BL108" i="10"/>
  <c r="BM108" i="10"/>
  <c r="BV108" i="10"/>
  <c r="BW108" i="10"/>
  <c r="BX108" i="10"/>
  <c r="BY108" i="10"/>
  <c r="BZ108" i="10"/>
  <c r="CA108" i="10"/>
  <c r="CB108" i="10"/>
  <c r="CC108" i="10"/>
  <c r="CD108" i="10"/>
  <c r="CE108" i="10"/>
  <c r="CF108" i="10"/>
  <c r="CG108" i="10"/>
  <c r="CH108" i="10"/>
  <c r="CI108" i="10"/>
  <c r="CJ108" i="10"/>
  <c r="CK108" i="10"/>
  <c r="CL108" i="10"/>
  <c r="CM108" i="10"/>
  <c r="CN108" i="10"/>
  <c r="CO108" i="10"/>
  <c r="CP108" i="10"/>
  <c r="CQ108" i="10"/>
  <c r="CR108" i="10"/>
  <c r="CS108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E101" i="10"/>
  <c r="AF101" i="10"/>
  <c r="AG101" i="10"/>
  <c r="AH101" i="10"/>
  <c r="AI101" i="10"/>
  <c r="AJ101" i="10"/>
  <c r="AK101" i="10"/>
  <c r="AL101" i="10"/>
  <c r="AM101" i="10"/>
  <c r="AN101" i="10"/>
  <c r="AO101" i="10"/>
  <c r="AP101" i="10"/>
  <c r="AQ101" i="10"/>
  <c r="AR101" i="10"/>
  <c r="AS101" i="10"/>
  <c r="AT101" i="10"/>
  <c r="AU101" i="10"/>
  <c r="AV101" i="10"/>
  <c r="AW101" i="10"/>
  <c r="AX101" i="10"/>
  <c r="AY101" i="10"/>
  <c r="AZ101" i="10"/>
  <c r="BA101" i="10"/>
  <c r="BB101" i="10"/>
  <c r="BC101" i="10"/>
  <c r="BD101" i="10"/>
  <c r="BE101" i="10"/>
  <c r="BF101" i="10"/>
  <c r="BG101" i="10"/>
  <c r="BI101" i="10"/>
  <c r="BJ101" i="10"/>
  <c r="BK101" i="10"/>
  <c r="BL101" i="10"/>
  <c r="BM101" i="10"/>
  <c r="BV101" i="10"/>
  <c r="BW101" i="10"/>
  <c r="BX101" i="10"/>
  <c r="BY101" i="10"/>
  <c r="BZ101" i="10"/>
  <c r="CA101" i="10"/>
  <c r="CB101" i="10"/>
  <c r="CC101" i="10"/>
  <c r="CD101" i="10"/>
  <c r="CE101" i="10"/>
  <c r="CF101" i="10"/>
  <c r="CG101" i="10"/>
  <c r="CH101" i="10"/>
  <c r="CI101" i="10"/>
  <c r="CJ101" i="10"/>
  <c r="CK101" i="10"/>
  <c r="CL101" i="10"/>
  <c r="CM101" i="10"/>
  <c r="CN101" i="10"/>
  <c r="CO101" i="10"/>
  <c r="CP101" i="10"/>
  <c r="CQ101" i="10"/>
  <c r="CR101" i="10"/>
  <c r="CS101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AA94" i="10"/>
  <c r="AB94" i="10"/>
  <c r="AC94" i="10"/>
  <c r="AD94" i="10"/>
  <c r="AE94" i="10"/>
  <c r="AF94" i="10"/>
  <c r="AG94" i="10"/>
  <c r="AH94" i="10"/>
  <c r="AI94" i="10"/>
  <c r="AJ94" i="10"/>
  <c r="AK94" i="10"/>
  <c r="AL94" i="10"/>
  <c r="AM94" i="10"/>
  <c r="AN94" i="10"/>
  <c r="AO94" i="10"/>
  <c r="AP94" i="10"/>
  <c r="AQ94" i="10"/>
  <c r="AR94" i="10"/>
  <c r="AS94" i="10"/>
  <c r="AT94" i="10"/>
  <c r="AU94" i="10"/>
  <c r="AV94" i="10"/>
  <c r="AW94" i="10"/>
  <c r="AX94" i="10"/>
  <c r="AY94" i="10"/>
  <c r="AZ94" i="10"/>
  <c r="BA94" i="10"/>
  <c r="BB94" i="10"/>
  <c r="BC94" i="10"/>
  <c r="BD94" i="10"/>
  <c r="BE94" i="10"/>
  <c r="BF94" i="10"/>
  <c r="BG94" i="10"/>
  <c r="BI94" i="10"/>
  <c r="BJ94" i="10"/>
  <c r="BK94" i="10"/>
  <c r="BL94" i="10"/>
  <c r="BM94" i="10"/>
  <c r="BV94" i="10"/>
  <c r="BW94" i="10"/>
  <c r="BX94" i="10"/>
  <c r="BY94" i="10"/>
  <c r="BZ94" i="10"/>
  <c r="CA94" i="10"/>
  <c r="CB94" i="10"/>
  <c r="CC94" i="10"/>
  <c r="CD94" i="10"/>
  <c r="CE94" i="10"/>
  <c r="CF94" i="10"/>
  <c r="CG94" i="10"/>
  <c r="CH94" i="10"/>
  <c r="CI94" i="10"/>
  <c r="CJ94" i="10"/>
  <c r="CK94" i="10"/>
  <c r="CL94" i="10"/>
  <c r="CM94" i="10"/>
  <c r="CN94" i="10"/>
  <c r="CO94" i="10"/>
  <c r="CP94" i="10"/>
  <c r="CQ94" i="10"/>
  <c r="CR94" i="10"/>
  <c r="CS94" i="10"/>
  <c r="CD80" i="10"/>
  <c r="CE80" i="10"/>
  <c r="CF80" i="10"/>
  <c r="CG80" i="10"/>
  <c r="CH80" i="10"/>
  <c r="CI80" i="10"/>
  <c r="CJ80" i="10"/>
  <c r="CK80" i="10"/>
  <c r="CL80" i="10"/>
  <c r="CM80" i="10"/>
  <c r="CN80" i="10"/>
  <c r="CO80" i="10"/>
  <c r="CP80" i="10"/>
  <c r="CQ80" i="10"/>
  <c r="CR80" i="10"/>
  <c r="CS80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AK80" i="10"/>
  <c r="AL80" i="10"/>
  <c r="AM80" i="10"/>
  <c r="AN80" i="10"/>
  <c r="AO80" i="10"/>
  <c r="AP80" i="10"/>
  <c r="AQ80" i="10"/>
  <c r="AR80" i="10"/>
  <c r="AS80" i="10"/>
  <c r="AT80" i="10"/>
  <c r="AU80" i="10"/>
  <c r="AV80" i="10"/>
  <c r="AW80" i="10"/>
  <c r="AX80" i="10"/>
  <c r="AY80" i="10"/>
  <c r="AZ80" i="10"/>
  <c r="BA80" i="10"/>
  <c r="BB80" i="10"/>
  <c r="BC80" i="10"/>
  <c r="BD80" i="10"/>
  <c r="BE80" i="10"/>
  <c r="BF80" i="10"/>
  <c r="BG80" i="10"/>
  <c r="BI80" i="10"/>
  <c r="BJ80" i="10"/>
  <c r="BK80" i="10"/>
  <c r="BL80" i="10"/>
  <c r="BM80" i="10"/>
  <c r="BV80" i="10"/>
  <c r="BW80" i="10"/>
  <c r="BX80" i="10"/>
  <c r="BY80" i="10"/>
  <c r="BZ80" i="10"/>
  <c r="CA80" i="10"/>
  <c r="CB80" i="10"/>
  <c r="CC80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AK73" i="10"/>
  <c r="AL73" i="10"/>
  <c r="AM73" i="10"/>
  <c r="AN73" i="10"/>
  <c r="AO73" i="10"/>
  <c r="AP73" i="10"/>
  <c r="AQ73" i="10"/>
  <c r="AR73" i="10"/>
  <c r="AS73" i="10"/>
  <c r="AT73" i="10"/>
  <c r="AU73" i="10"/>
  <c r="AV73" i="10"/>
  <c r="AW73" i="10"/>
  <c r="AX73" i="10"/>
  <c r="AY73" i="10"/>
  <c r="AZ73" i="10"/>
  <c r="BA73" i="10"/>
  <c r="BB73" i="10"/>
  <c r="BC73" i="10"/>
  <c r="BD73" i="10"/>
  <c r="BE73" i="10"/>
  <c r="BF73" i="10"/>
  <c r="BG73" i="10"/>
  <c r="BI73" i="10"/>
  <c r="BJ73" i="10"/>
  <c r="BK73" i="10"/>
  <c r="BL73" i="10"/>
  <c r="BM73" i="10"/>
  <c r="BV73" i="10"/>
  <c r="BW73" i="10"/>
  <c r="BX73" i="10"/>
  <c r="BY73" i="10"/>
  <c r="BZ73" i="10"/>
  <c r="CA73" i="10"/>
  <c r="CB73" i="10"/>
  <c r="CC73" i="10"/>
  <c r="CD73" i="10"/>
  <c r="CE73" i="10"/>
  <c r="CF73" i="10"/>
  <c r="CG73" i="10"/>
  <c r="CH73" i="10"/>
  <c r="CI73" i="10"/>
  <c r="CJ73" i="10"/>
  <c r="CK73" i="10"/>
  <c r="CL73" i="10"/>
  <c r="CM73" i="10"/>
  <c r="CN73" i="10"/>
  <c r="CO73" i="10"/>
  <c r="CP73" i="10"/>
  <c r="CQ73" i="10"/>
  <c r="CR73" i="10"/>
  <c r="CS73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AI66" i="10"/>
  <c r="AJ66" i="10"/>
  <c r="AK66" i="10"/>
  <c r="AL66" i="10"/>
  <c r="AM66" i="10"/>
  <c r="AN66" i="10"/>
  <c r="AO66" i="10"/>
  <c r="AP66" i="10"/>
  <c r="AQ66" i="10"/>
  <c r="AR66" i="10"/>
  <c r="AS66" i="10"/>
  <c r="AT66" i="10"/>
  <c r="AU66" i="10"/>
  <c r="AV66" i="10"/>
  <c r="AW66" i="10"/>
  <c r="AX66" i="10"/>
  <c r="AY66" i="10"/>
  <c r="AZ66" i="10"/>
  <c r="BA66" i="10"/>
  <c r="BB66" i="10"/>
  <c r="BC66" i="10"/>
  <c r="BD66" i="10"/>
  <c r="BE66" i="10"/>
  <c r="BF66" i="10"/>
  <c r="BG66" i="10"/>
  <c r="BI66" i="10"/>
  <c r="BJ66" i="10"/>
  <c r="BK66" i="10"/>
  <c r="BL66" i="10"/>
  <c r="BM66" i="10"/>
  <c r="BV66" i="10"/>
  <c r="BW66" i="10"/>
  <c r="BX66" i="10"/>
  <c r="BY66" i="10"/>
  <c r="BZ66" i="10"/>
  <c r="CA66" i="10"/>
  <c r="CB66" i="10"/>
  <c r="CC66" i="10"/>
  <c r="CD66" i="10"/>
  <c r="CE66" i="10"/>
  <c r="CF66" i="10"/>
  <c r="CG66" i="10"/>
  <c r="CH66" i="10"/>
  <c r="CI66" i="10"/>
  <c r="CJ66" i="10"/>
  <c r="CK66" i="10"/>
  <c r="CL66" i="10"/>
  <c r="CM66" i="10"/>
  <c r="CN66" i="10"/>
  <c r="CO66" i="10"/>
  <c r="CP66" i="10"/>
  <c r="CQ66" i="10"/>
  <c r="CR66" i="10"/>
  <c r="CS66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AK58" i="10"/>
  <c r="AL58" i="10"/>
  <c r="AM58" i="10"/>
  <c r="AN58" i="10"/>
  <c r="AO58" i="10"/>
  <c r="AP58" i="10"/>
  <c r="AQ58" i="10"/>
  <c r="AR58" i="10"/>
  <c r="AS58" i="10"/>
  <c r="AT58" i="10"/>
  <c r="AU58" i="10"/>
  <c r="AV58" i="10"/>
  <c r="AW58" i="10"/>
  <c r="AX58" i="10"/>
  <c r="AY58" i="10"/>
  <c r="AZ58" i="10"/>
  <c r="BA58" i="10"/>
  <c r="BB58" i="10"/>
  <c r="BC58" i="10"/>
  <c r="BD58" i="10"/>
  <c r="BE58" i="10"/>
  <c r="BF58" i="10"/>
  <c r="BG58" i="10"/>
  <c r="BI58" i="10"/>
  <c r="BJ58" i="10"/>
  <c r="BK58" i="10"/>
  <c r="BL58" i="10"/>
  <c r="BM58" i="10"/>
  <c r="BV58" i="10"/>
  <c r="BW58" i="10"/>
  <c r="BX58" i="10"/>
  <c r="BY58" i="10"/>
  <c r="BZ58" i="10"/>
  <c r="CA58" i="10"/>
  <c r="CB58" i="10"/>
  <c r="CC58" i="10"/>
  <c r="CD58" i="10"/>
  <c r="CE58" i="10"/>
  <c r="CF58" i="10"/>
  <c r="CG58" i="10"/>
  <c r="CH58" i="10"/>
  <c r="CI58" i="10"/>
  <c r="CJ58" i="10"/>
  <c r="CK58" i="10"/>
  <c r="CL58" i="10"/>
  <c r="CM58" i="10"/>
  <c r="CN58" i="10"/>
  <c r="CO58" i="10"/>
  <c r="CP58" i="10"/>
  <c r="CQ58" i="10"/>
  <c r="CR58" i="10"/>
  <c r="CS58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AI49" i="10"/>
  <c r="AJ49" i="10"/>
  <c r="AK49" i="10"/>
  <c r="AL49" i="10"/>
  <c r="AM49" i="10"/>
  <c r="AN49" i="10"/>
  <c r="AO49" i="10"/>
  <c r="AP49" i="10"/>
  <c r="AQ49" i="10"/>
  <c r="AR49" i="10"/>
  <c r="AS49" i="10"/>
  <c r="AT49" i="10"/>
  <c r="AU49" i="10"/>
  <c r="AV49" i="10"/>
  <c r="AW49" i="10"/>
  <c r="AX49" i="10"/>
  <c r="AY49" i="10"/>
  <c r="AZ49" i="10"/>
  <c r="BA49" i="10"/>
  <c r="BB49" i="10"/>
  <c r="BC49" i="10"/>
  <c r="BD49" i="10"/>
  <c r="BE49" i="10"/>
  <c r="BF49" i="10"/>
  <c r="BG49" i="10"/>
  <c r="BI49" i="10"/>
  <c r="BJ49" i="10"/>
  <c r="BK49" i="10"/>
  <c r="BL49" i="10"/>
  <c r="BM49" i="10"/>
  <c r="BV49" i="10"/>
  <c r="BW49" i="10"/>
  <c r="BX49" i="10"/>
  <c r="BY49" i="10"/>
  <c r="BZ49" i="10"/>
  <c r="CA49" i="10"/>
  <c r="CA87" i="10" s="1"/>
  <c r="CB49" i="10"/>
  <c r="CB87" i="10" s="1"/>
  <c r="CC49" i="10"/>
  <c r="CD49" i="10"/>
  <c r="CE49" i="10"/>
  <c r="CF49" i="10"/>
  <c r="CG49" i="10"/>
  <c r="CH49" i="10"/>
  <c r="CI49" i="10"/>
  <c r="CJ49" i="10"/>
  <c r="CK49" i="10"/>
  <c r="CL49" i="10"/>
  <c r="CM49" i="10"/>
  <c r="CN49" i="10"/>
  <c r="CO49" i="10"/>
  <c r="CP49" i="10"/>
  <c r="CQ49" i="10"/>
  <c r="CR49" i="10"/>
  <c r="CS49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M41" i="10"/>
  <c r="AN41" i="10"/>
  <c r="AO41" i="10"/>
  <c r="AP41" i="10"/>
  <c r="AQ41" i="10"/>
  <c r="AR41" i="10"/>
  <c r="AS41" i="10"/>
  <c r="AT41" i="10"/>
  <c r="AU41" i="10"/>
  <c r="AV41" i="10"/>
  <c r="AW41" i="10"/>
  <c r="AX41" i="10"/>
  <c r="AY41" i="10"/>
  <c r="AZ41" i="10"/>
  <c r="BA41" i="10"/>
  <c r="BB41" i="10"/>
  <c r="BC41" i="10"/>
  <c r="BD41" i="10"/>
  <c r="BE41" i="10"/>
  <c r="BF41" i="10"/>
  <c r="BG41" i="10"/>
  <c r="BI41" i="10"/>
  <c r="BJ41" i="10"/>
  <c r="BK41" i="10"/>
  <c r="BL41" i="10"/>
  <c r="BM41" i="10"/>
  <c r="BV41" i="10"/>
  <c r="BW41" i="10"/>
  <c r="BX41" i="10"/>
  <c r="BY41" i="10"/>
  <c r="BZ41" i="10"/>
  <c r="CA41" i="10"/>
  <c r="CB41" i="10"/>
  <c r="CC41" i="10"/>
  <c r="CD41" i="10"/>
  <c r="CE41" i="10"/>
  <c r="CF41" i="10"/>
  <c r="CG41" i="10"/>
  <c r="CH41" i="10"/>
  <c r="CI41" i="10"/>
  <c r="CJ41" i="10"/>
  <c r="CK41" i="10"/>
  <c r="CL41" i="10"/>
  <c r="CM41" i="10"/>
  <c r="CN41" i="10"/>
  <c r="CO41" i="10"/>
  <c r="CP41" i="10"/>
  <c r="CQ41" i="10"/>
  <c r="CR41" i="10"/>
  <c r="CS41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I30" i="10"/>
  <c r="BJ30" i="10"/>
  <c r="BK30" i="10"/>
  <c r="BL30" i="10"/>
  <c r="BM30" i="10"/>
  <c r="BV30" i="10"/>
  <c r="BW30" i="10"/>
  <c r="BX30" i="10"/>
  <c r="BY30" i="10"/>
  <c r="BZ30" i="10"/>
  <c r="CA30" i="10"/>
  <c r="CB30" i="10"/>
  <c r="CC30" i="10"/>
  <c r="CD30" i="10"/>
  <c r="CE30" i="10"/>
  <c r="CF30" i="10"/>
  <c r="CG30" i="10"/>
  <c r="CH30" i="10"/>
  <c r="CI30" i="10"/>
  <c r="CJ30" i="10"/>
  <c r="CK30" i="10"/>
  <c r="CL30" i="10"/>
  <c r="CM30" i="10"/>
  <c r="CN30" i="10"/>
  <c r="CO30" i="10"/>
  <c r="CP30" i="10"/>
  <c r="CQ30" i="10"/>
  <c r="CR30" i="10"/>
  <c r="CS30" i="10"/>
  <c r="E16" i="10"/>
  <c r="H16" i="10"/>
  <c r="J11" i="10"/>
  <c r="J16" i="10" s="1"/>
  <c r="K11" i="10"/>
  <c r="K16" i="10" s="1"/>
  <c r="L11" i="10"/>
  <c r="L16" i="10" s="1"/>
  <c r="M11" i="10"/>
  <c r="M16" i="10" s="1"/>
  <c r="N11" i="10"/>
  <c r="N16" i="10" s="1"/>
  <c r="O11" i="10"/>
  <c r="O16" i="10" s="1"/>
  <c r="P11" i="10"/>
  <c r="P16" i="10" s="1"/>
  <c r="Q11" i="10"/>
  <c r="Q16" i="10" s="1"/>
  <c r="R11" i="10"/>
  <c r="R16" i="10" s="1"/>
  <c r="S11" i="10"/>
  <c r="S16" i="10" s="1"/>
  <c r="T11" i="10"/>
  <c r="T16" i="10" s="1"/>
  <c r="U11" i="10"/>
  <c r="U16" i="10" s="1"/>
  <c r="V11" i="10"/>
  <c r="V16" i="10" s="1"/>
  <c r="W11" i="10"/>
  <c r="W16" i="10" s="1"/>
  <c r="X11" i="10"/>
  <c r="X16" i="10" s="1"/>
  <c r="Y11" i="10"/>
  <c r="Y16" i="10" s="1"/>
  <c r="Z11" i="10"/>
  <c r="Z16" i="10" s="1"/>
  <c r="AA11" i="10"/>
  <c r="AA16" i="10" s="1"/>
  <c r="AB11" i="10"/>
  <c r="AB16" i="10" s="1"/>
  <c r="AC11" i="10"/>
  <c r="AC16" i="10" s="1"/>
  <c r="AD11" i="10"/>
  <c r="AD16" i="10" s="1"/>
  <c r="AE11" i="10"/>
  <c r="AE16" i="10" s="1"/>
  <c r="AF11" i="10"/>
  <c r="AF16" i="10" s="1"/>
  <c r="AG11" i="10"/>
  <c r="AG16" i="10" s="1"/>
  <c r="AH11" i="10"/>
  <c r="AH16" i="10" s="1"/>
  <c r="AI11" i="10"/>
  <c r="AI16" i="10" s="1"/>
  <c r="AJ11" i="10"/>
  <c r="AJ16" i="10" s="1"/>
  <c r="AK11" i="10"/>
  <c r="AK16" i="10" s="1"/>
  <c r="AL11" i="10"/>
  <c r="AL16" i="10" s="1"/>
  <c r="AM11" i="10"/>
  <c r="AM16" i="10" s="1"/>
  <c r="AN11" i="10"/>
  <c r="AN16" i="10" s="1"/>
  <c r="AO11" i="10"/>
  <c r="AO16" i="10" s="1"/>
  <c r="AP11" i="10"/>
  <c r="AP16" i="10" s="1"/>
  <c r="AQ11" i="10"/>
  <c r="AQ16" i="10" s="1"/>
  <c r="AR11" i="10"/>
  <c r="AR16" i="10" s="1"/>
  <c r="AS11" i="10"/>
  <c r="AS16" i="10" s="1"/>
  <c r="AT11" i="10"/>
  <c r="AT16" i="10" s="1"/>
  <c r="AU11" i="10"/>
  <c r="AU16" i="10" s="1"/>
  <c r="AV11" i="10"/>
  <c r="AV16" i="10" s="1"/>
  <c r="AW11" i="10"/>
  <c r="AW16" i="10" s="1"/>
  <c r="AX11" i="10"/>
  <c r="AX16" i="10" s="1"/>
  <c r="AY11" i="10"/>
  <c r="AY16" i="10" s="1"/>
  <c r="AZ11" i="10"/>
  <c r="AZ16" i="10" s="1"/>
  <c r="BA11" i="10"/>
  <c r="BA16" i="10" s="1"/>
  <c r="BB11" i="10"/>
  <c r="BB16" i="10" s="1"/>
  <c r="BC11" i="10"/>
  <c r="BC16" i="10" s="1"/>
  <c r="BD11" i="10"/>
  <c r="BD16" i="10" s="1"/>
  <c r="BE11" i="10"/>
  <c r="BE16" i="10" s="1"/>
  <c r="BF11" i="10"/>
  <c r="BF16" i="10" s="1"/>
  <c r="BG11" i="10"/>
  <c r="BG16" i="10" s="1"/>
  <c r="BI11" i="10"/>
  <c r="BI16" i="10" s="1"/>
  <c r="BJ11" i="10"/>
  <c r="BJ16" i="10" s="1"/>
  <c r="BK11" i="10"/>
  <c r="BK16" i="10" s="1"/>
  <c r="BL11" i="10"/>
  <c r="BL16" i="10" s="1"/>
  <c r="BM11" i="10"/>
  <c r="BM16" i="10" s="1"/>
  <c r="BV11" i="10"/>
  <c r="BV16" i="10" s="1"/>
  <c r="BW11" i="10"/>
  <c r="BW16" i="10" s="1"/>
  <c r="BX11" i="10"/>
  <c r="BX16" i="10" s="1"/>
  <c r="BY11" i="10"/>
  <c r="BY16" i="10" s="1"/>
  <c r="BZ11" i="10"/>
  <c r="BZ16" i="10" s="1"/>
  <c r="CA11" i="10"/>
  <c r="CA16" i="10" s="1"/>
  <c r="CB11" i="10"/>
  <c r="CB16" i="10" s="1"/>
  <c r="CC11" i="10"/>
  <c r="CC16" i="10" s="1"/>
  <c r="CD11" i="10"/>
  <c r="CD16" i="10" s="1"/>
  <c r="CE11" i="10"/>
  <c r="CE16" i="10" s="1"/>
  <c r="CF11" i="10"/>
  <c r="CF16" i="10" s="1"/>
  <c r="CG11" i="10"/>
  <c r="CG16" i="10" s="1"/>
  <c r="CH11" i="10"/>
  <c r="CH16" i="10" s="1"/>
  <c r="CI11" i="10"/>
  <c r="CI16" i="10" s="1"/>
  <c r="CJ11" i="10"/>
  <c r="CJ16" i="10" s="1"/>
  <c r="CK11" i="10"/>
  <c r="CK16" i="10" s="1"/>
  <c r="CL11" i="10"/>
  <c r="CL16" i="10" s="1"/>
  <c r="CM11" i="10"/>
  <c r="CM16" i="10" s="1"/>
  <c r="CN11" i="10"/>
  <c r="CN16" i="10" s="1"/>
  <c r="CO11" i="10"/>
  <c r="CO16" i="10" s="1"/>
  <c r="CP11" i="10"/>
  <c r="CP16" i="10" s="1"/>
  <c r="CQ11" i="10"/>
  <c r="CQ16" i="10" s="1"/>
  <c r="CR11" i="10"/>
  <c r="CR16" i="10" s="1"/>
  <c r="CS11" i="10"/>
  <c r="CS16" i="10" s="1"/>
  <c r="CS84" i="10"/>
  <c r="CR84" i="10"/>
  <c r="CQ84" i="10"/>
  <c r="CP84" i="10"/>
  <c r="CO84" i="10"/>
  <c r="CN84" i="10"/>
  <c r="CM84" i="10"/>
  <c r="CL84" i="10"/>
  <c r="CK84" i="10"/>
  <c r="CJ84" i="10"/>
  <c r="CI84" i="10"/>
  <c r="CH84" i="10"/>
  <c r="CG84" i="10"/>
  <c r="CF84" i="10"/>
  <c r="CE84" i="10"/>
  <c r="CD84" i="10"/>
  <c r="CC84" i="10"/>
  <c r="CB84" i="10"/>
  <c r="CA84" i="10"/>
  <c r="BZ84" i="10"/>
  <c r="BY84" i="10"/>
  <c r="BX84" i="10"/>
  <c r="BW84" i="10"/>
  <c r="BV84" i="10"/>
  <c r="BM84" i="10"/>
  <c r="BL84" i="10"/>
  <c r="BK84" i="10"/>
  <c r="BJ84" i="10"/>
  <c r="BI84" i="10"/>
  <c r="BG84" i="10"/>
  <c r="BF84" i="10"/>
  <c r="BE84" i="10"/>
  <c r="BD84" i="10"/>
  <c r="BC84" i="10"/>
  <c r="BB84" i="10"/>
  <c r="BA84" i="10"/>
  <c r="AZ84" i="10"/>
  <c r="AY84" i="10"/>
  <c r="AX84" i="10"/>
  <c r="AW84" i="10"/>
  <c r="AV84" i="10"/>
  <c r="AU84" i="10"/>
  <c r="AT84" i="10"/>
  <c r="AS84" i="10"/>
  <c r="AR84" i="10"/>
  <c r="AQ84" i="10"/>
  <c r="AP84" i="10"/>
  <c r="AO84" i="10"/>
  <c r="AN84" i="10"/>
  <c r="AM84" i="10"/>
  <c r="AL84" i="10"/>
  <c r="AK84" i="10"/>
  <c r="AJ84" i="10"/>
  <c r="AI84" i="10"/>
  <c r="AH84" i="10"/>
  <c r="AG84" i="10"/>
  <c r="AF84" i="10"/>
  <c r="AF87" i="10" s="1"/>
  <c r="AE84" i="10"/>
  <c r="AE87" i="10" s="1"/>
  <c r="AD84" i="10"/>
  <c r="AC84" i="10"/>
  <c r="AB84" i="10"/>
  <c r="AA84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K87" i="10" s="1"/>
  <c r="J84" i="10"/>
  <c r="DG128" i="10"/>
  <c r="BH120" i="10"/>
  <c r="BH119" i="10"/>
  <c r="BH118" i="10"/>
  <c r="BH117" i="10"/>
  <c r="BH116" i="10"/>
  <c r="BH115" i="10"/>
  <c r="BH114" i="10"/>
  <c r="BH113" i="10"/>
  <c r="BH112" i="10"/>
  <c r="BH111" i="10"/>
  <c r="BH110" i="10"/>
  <c r="BH121" i="10" s="1"/>
  <c r="BH100" i="10"/>
  <c r="BH97" i="10"/>
  <c r="BH96" i="10"/>
  <c r="BH101" i="10" s="1"/>
  <c r="BH91" i="10"/>
  <c r="BH90" i="10"/>
  <c r="BH94" i="10" s="1"/>
  <c r="BH86" i="10"/>
  <c r="BH83" i="10"/>
  <c r="BH82" i="10"/>
  <c r="BH79" i="10"/>
  <c r="BH78" i="10"/>
  <c r="BH77" i="10"/>
  <c r="BH76" i="10"/>
  <c r="BH80" i="10" s="1"/>
  <c r="BH75" i="10"/>
  <c r="BH72" i="10"/>
  <c r="BH71" i="10"/>
  <c r="BH70" i="10"/>
  <c r="BH69" i="10"/>
  <c r="BH68" i="10"/>
  <c r="BH73" i="10" s="1"/>
  <c r="BH64" i="10"/>
  <c r="BH63" i="10"/>
  <c r="BH61" i="10"/>
  <c r="BH60" i="10"/>
  <c r="BH66" i="10" s="1"/>
  <c r="BH56" i="10"/>
  <c r="BH55" i="10"/>
  <c r="BH54" i="10"/>
  <c r="BH53" i="10"/>
  <c r="BH52" i="10"/>
  <c r="BH51" i="10"/>
  <c r="BH48" i="10"/>
  <c r="BH47" i="10"/>
  <c r="BH46" i="10"/>
  <c r="BH45" i="10"/>
  <c r="BH49" i="10" s="1"/>
  <c r="BH44" i="10"/>
  <c r="BH39" i="10"/>
  <c r="BH38" i="10"/>
  <c r="BH37" i="10"/>
  <c r="BH35" i="10"/>
  <c r="BH34" i="10"/>
  <c r="BH32" i="10"/>
  <c r="BH41" i="10" s="1"/>
  <c r="BH28" i="10"/>
  <c r="BH26" i="10"/>
  <c r="BH23" i="10"/>
  <c r="BH22" i="10"/>
  <c r="BH21" i="10"/>
  <c r="BH20" i="10"/>
  <c r="BH19" i="10"/>
  <c r="BH14" i="10"/>
  <c r="BH13" i="10"/>
  <c r="BH10" i="10"/>
  <c r="BH9" i="10"/>
  <c r="BH8" i="10"/>
  <c r="BH7" i="10"/>
  <c r="BH11" i="10" s="1"/>
  <c r="I125" i="10"/>
  <c r="H125" i="10"/>
  <c r="G125" i="10"/>
  <c r="F125" i="10"/>
  <c r="E125" i="10"/>
  <c r="D125" i="10"/>
  <c r="C125" i="10"/>
  <c r="B125" i="10"/>
  <c r="I121" i="10"/>
  <c r="H121" i="10"/>
  <c r="G121" i="10"/>
  <c r="F121" i="10"/>
  <c r="E121" i="10"/>
  <c r="D121" i="10"/>
  <c r="C121" i="10"/>
  <c r="B121" i="10"/>
  <c r="I108" i="10"/>
  <c r="H108" i="10"/>
  <c r="G108" i="10"/>
  <c r="F108" i="10"/>
  <c r="E108" i="10"/>
  <c r="D108" i="10"/>
  <c r="C108" i="10"/>
  <c r="B108" i="10"/>
  <c r="B101" i="10"/>
  <c r="I94" i="10"/>
  <c r="H94" i="10"/>
  <c r="G94" i="10"/>
  <c r="F94" i="10"/>
  <c r="E94" i="10"/>
  <c r="D94" i="10"/>
  <c r="C94" i="10"/>
  <c r="B94" i="10"/>
  <c r="I84" i="10"/>
  <c r="H84" i="10"/>
  <c r="G84" i="10"/>
  <c r="F84" i="10"/>
  <c r="E84" i="10"/>
  <c r="D84" i="10"/>
  <c r="C84" i="10"/>
  <c r="B84" i="10"/>
  <c r="B80" i="10"/>
  <c r="I73" i="10"/>
  <c r="H73" i="10"/>
  <c r="G73" i="10"/>
  <c r="F73" i="10"/>
  <c r="E73" i="10"/>
  <c r="D73" i="10"/>
  <c r="C73" i="10"/>
  <c r="B73" i="10"/>
  <c r="I66" i="10"/>
  <c r="H66" i="10"/>
  <c r="G66" i="10"/>
  <c r="F66" i="10"/>
  <c r="E66" i="10"/>
  <c r="D66" i="10"/>
  <c r="C66" i="10"/>
  <c r="B66" i="10"/>
  <c r="I58" i="10"/>
  <c r="H58" i="10"/>
  <c r="G58" i="10"/>
  <c r="F58" i="10"/>
  <c r="E58" i="10"/>
  <c r="D58" i="10"/>
  <c r="C58" i="10"/>
  <c r="B58" i="10"/>
  <c r="I49" i="10"/>
  <c r="H49" i="10"/>
  <c r="G49" i="10"/>
  <c r="F49" i="10"/>
  <c r="E49" i="10"/>
  <c r="D49" i="10"/>
  <c r="C49" i="10"/>
  <c r="B49" i="10"/>
  <c r="I41" i="10"/>
  <c r="H41" i="10"/>
  <c r="G41" i="10"/>
  <c r="F41" i="10"/>
  <c r="E41" i="10"/>
  <c r="D41" i="10"/>
  <c r="C41" i="10"/>
  <c r="B41" i="10"/>
  <c r="I30" i="10"/>
  <c r="H30" i="10"/>
  <c r="G30" i="10"/>
  <c r="F30" i="10"/>
  <c r="E30" i="10"/>
  <c r="D30" i="10"/>
  <c r="C30" i="10"/>
  <c r="B30" i="10"/>
  <c r="B16" i="10"/>
  <c r="I11" i="10"/>
  <c r="I16" i="10" s="1"/>
  <c r="H11" i="10"/>
  <c r="G11" i="10"/>
  <c r="G16" i="10" s="1"/>
  <c r="F11" i="10"/>
  <c r="F16" i="10" s="1"/>
  <c r="E11" i="10"/>
  <c r="D11" i="10"/>
  <c r="D16" i="10" s="1"/>
  <c r="C11" i="10"/>
  <c r="C16" i="10" s="1"/>
  <c r="B11" i="10"/>
  <c r="E16" i="9"/>
  <c r="D16" i="9"/>
  <c r="C16" i="9"/>
  <c r="F16" i="9"/>
  <c r="L16" i="9"/>
  <c r="K16" i="9"/>
  <c r="J16" i="9"/>
  <c r="I16" i="9"/>
  <c r="H16" i="9"/>
  <c r="G16" i="9"/>
  <c r="DA101" i="10" l="1"/>
  <c r="CW82" i="10"/>
  <c r="CW83" i="10"/>
  <c r="CW38" i="10"/>
  <c r="CW37" i="10"/>
  <c r="CW35" i="10"/>
  <c r="CW34" i="10"/>
  <c r="CY32" i="10"/>
  <c r="CY40" i="10"/>
  <c r="CY39" i="10"/>
  <c r="CY38" i="10"/>
  <c r="CY37" i="10"/>
  <c r="CW32" i="10"/>
  <c r="CY35" i="10"/>
  <c r="CW40" i="10"/>
  <c r="CU110" i="10"/>
  <c r="CU119" i="10"/>
  <c r="CU120" i="10"/>
  <c r="CU26" i="10"/>
  <c r="CU118" i="10"/>
  <c r="CU13" i="10"/>
  <c r="CU117" i="10"/>
  <c r="CU116" i="10"/>
  <c r="CU113" i="10"/>
  <c r="CU115" i="10"/>
  <c r="CU114" i="10"/>
  <c r="CU112" i="10"/>
  <c r="CU15" i="10"/>
  <c r="CU111" i="10"/>
  <c r="BN87" i="10"/>
  <c r="BO87" i="10"/>
  <c r="CT101" i="10"/>
  <c r="BP87" i="10"/>
  <c r="BQ87" i="10"/>
  <c r="BR87" i="10"/>
  <c r="BM87" i="10"/>
  <c r="AQ87" i="10"/>
  <c r="CU35" i="10"/>
  <c r="AK87" i="10"/>
  <c r="BS87" i="10"/>
  <c r="W87" i="10"/>
  <c r="BT87" i="10"/>
  <c r="BH30" i="10"/>
  <c r="BH58" i="10"/>
  <c r="AS87" i="10"/>
  <c r="X87" i="10"/>
  <c r="BU87" i="10"/>
  <c r="CU10" i="10"/>
  <c r="BZ87" i="10"/>
  <c r="AR87" i="10"/>
  <c r="BH16" i="10"/>
  <c r="BH84" i="10"/>
  <c r="BH87" i="10" s="1"/>
  <c r="AD87" i="10"/>
  <c r="AX87" i="10"/>
  <c r="CU14" i="10"/>
  <c r="CL87" i="10"/>
  <c r="CJ87" i="10"/>
  <c r="D87" i="10"/>
  <c r="AL87" i="10"/>
  <c r="V87" i="10"/>
  <c r="E87" i="10"/>
  <c r="J87" i="10"/>
  <c r="CG87" i="10"/>
  <c r="BE87" i="10"/>
  <c r="Q87" i="10"/>
  <c r="U87" i="10"/>
  <c r="F87" i="10"/>
  <c r="CF87" i="10"/>
  <c r="P87" i="10"/>
  <c r="BD87" i="10"/>
  <c r="T87" i="10"/>
  <c r="CE87" i="10"/>
  <c r="O87" i="10"/>
  <c r="BC87" i="10"/>
  <c r="BG87" i="10"/>
  <c r="S87" i="10"/>
  <c r="I87" i="10"/>
  <c r="CK87" i="10"/>
  <c r="CD87" i="10"/>
  <c r="M87" i="10"/>
  <c r="BA87" i="10"/>
  <c r="AZ87" i="10"/>
  <c r="AJ87" i="10"/>
  <c r="AY87" i="10"/>
  <c r="C87" i="10"/>
  <c r="N87" i="10"/>
  <c r="BB87" i="10"/>
  <c r="CC87" i="10"/>
  <c r="L87" i="10"/>
  <c r="AH87" i="10"/>
  <c r="AG87" i="10"/>
  <c r="B87" i="10"/>
  <c r="CI87" i="10"/>
  <c r="CS87" i="10"/>
  <c r="CO87" i="10"/>
  <c r="BY87" i="10"/>
  <c r="AW87" i="10"/>
  <c r="AC87" i="10"/>
  <c r="BX87" i="10"/>
  <c r="AV87" i="10"/>
  <c r="AB87" i="10"/>
  <c r="AU87" i="10"/>
  <c r="AA87" i="10"/>
  <c r="AT87" i="10"/>
  <c r="Z87" i="10"/>
  <c r="BJ87" i="10"/>
  <c r="G87" i="10"/>
  <c r="AN87" i="10"/>
  <c r="BI87" i="10"/>
  <c r="H87" i="10"/>
  <c r="AM87" i="10"/>
  <c r="Y87" i="10"/>
  <c r="AP87" i="10"/>
  <c r="AO87" i="10"/>
  <c r="BV87" i="10"/>
  <c r="AI87" i="10"/>
  <c r="BW87" i="10"/>
  <c r="CN87" i="10"/>
  <c r="BK87" i="10"/>
  <c r="CH87" i="10"/>
  <c r="R87" i="10"/>
  <c r="CR87" i="10"/>
  <c r="CQ87" i="10"/>
  <c r="CP87" i="10"/>
  <c r="BL87" i="10"/>
  <c r="CM87" i="10"/>
  <c r="BF87" i="10"/>
  <c r="CW84" i="10" l="1"/>
  <c r="CW41" i="10"/>
  <c r="CY41" i="10"/>
  <c r="CU97" i="10"/>
  <c r="CU16" i="10"/>
  <c r="CU8" i="10"/>
  <c r="CU34" i="10"/>
  <c r="CU9" i="10"/>
  <c r="CU28" i="10"/>
  <c r="CU23" i="10"/>
  <c r="CU100" i="10"/>
  <c r="CT87" i="10"/>
  <c r="CU86" i="10" s="1"/>
  <c r="CU32" i="10"/>
  <c r="CU39" i="10"/>
  <c r="CU40" i="10"/>
  <c r="CU27" i="10"/>
  <c r="CU7" i="10"/>
  <c r="CU11" i="10" s="1"/>
  <c r="CU29" i="10"/>
  <c r="CU19" i="10"/>
  <c r="CU20" i="10"/>
  <c r="CU24" i="10"/>
  <c r="CU38" i="10"/>
  <c r="CU25" i="10"/>
  <c r="CU22" i="10"/>
  <c r="CU37" i="10"/>
  <c r="CU21" i="10"/>
  <c r="CU96" i="10"/>
  <c r="CU91" i="10"/>
  <c r="CU90" i="10"/>
  <c r="CU41" i="10" l="1"/>
  <c r="CU51" i="10"/>
  <c r="CU48" i="10"/>
  <c r="CU72" i="10"/>
  <c r="CU53" i="10"/>
  <c r="CU55" i="10"/>
  <c r="CU47" i="10"/>
  <c r="CU70" i="10"/>
  <c r="CU71" i="10"/>
  <c r="CU56" i="10"/>
  <c r="CU69" i="10"/>
  <c r="CU75" i="10"/>
  <c r="CU77" i="10"/>
  <c r="CU78" i="10"/>
  <c r="CU52" i="10"/>
  <c r="CU68" i="10"/>
  <c r="CU83" i="10"/>
  <c r="CU63" i="10"/>
  <c r="CU46" i="10"/>
  <c r="CU82" i="10"/>
  <c r="CU54" i="10"/>
  <c r="CU61" i="10"/>
  <c r="CU60" i="10"/>
  <c r="CU57" i="10"/>
  <c r="CU44" i="10"/>
  <c r="CU79" i="10"/>
  <c r="CU64" i="10"/>
  <c r="CU76" i="10"/>
  <c r="CU45" i="10"/>
  <c r="CU66" i="10" l="1"/>
  <c r="CU49" i="10"/>
  <c r="CU58" i="10"/>
  <c r="CU73" i="10"/>
  <c r="CU87" i="10" s="1"/>
  <c r="CU80" i="10"/>
  <c r="CU84" i="10"/>
  <c r="CW48" i="10" l="1"/>
  <c r="CW60" i="10"/>
  <c r="CW45" i="10"/>
  <c r="CW64" i="10"/>
  <c r="CW52" i="10"/>
  <c r="CW78" i="10"/>
  <c r="CW72" i="10"/>
  <c r="CW51" i="10"/>
  <c r="CW79" i="10"/>
  <c r="CW69" i="10"/>
  <c r="CW44" i="10"/>
  <c r="CW61" i="10"/>
  <c r="CW53" i="10"/>
  <c r="CW75" i="10"/>
  <c r="CW71" i="10"/>
  <c r="CW76" i="10"/>
  <c r="CW47" i="10"/>
  <c r="CW70" i="10"/>
  <c r="CW55" i="10"/>
  <c r="CW54" i="10"/>
  <c r="CW77" i="10"/>
  <c r="CW46" i="10"/>
  <c r="CW68" i="10"/>
  <c r="CW63" i="10"/>
  <c r="CW56" i="10"/>
  <c r="CW94" i="10"/>
  <c r="CW96" i="10"/>
  <c r="CY30" i="10"/>
  <c r="CW80" i="10" l="1"/>
  <c r="CW49" i="10"/>
  <c r="CW58" i="10"/>
  <c r="CW73" i="10"/>
  <c r="CW66" i="10"/>
  <c r="CW87" i="10" l="1"/>
  <c r="CY75" i="10"/>
  <c r="CY84" i="10"/>
  <c r="CY82" i="10"/>
  <c r="CY60" i="10"/>
  <c r="CY51" i="10"/>
  <c r="CY58" i="10" s="1"/>
  <c r="CY68" i="10"/>
  <c r="CY48" i="10"/>
  <c r="CY61" i="10"/>
  <c r="CY63" i="10"/>
  <c r="CY56" i="10"/>
  <c r="CY69" i="10"/>
  <c r="CY53" i="10"/>
  <c r="CY45" i="10"/>
  <c r="CY52" i="10"/>
  <c r="CY46" i="10"/>
  <c r="CY79" i="10"/>
  <c r="CY72" i="10"/>
  <c r="CY78" i="10"/>
  <c r="CY83" i="10"/>
  <c r="CY70" i="10"/>
  <c r="CY76" i="10"/>
  <c r="CY64" i="10"/>
  <c r="CY55" i="10"/>
  <c r="CY77" i="10"/>
  <c r="CY71" i="10"/>
  <c r="CY47" i="10"/>
  <c r="CY49" i="10" s="1"/>
  <c r="CY54" i="10"/>
  <c r="CY44" i="10"/>
  <c r="CY80" i="10" l="1"/>
  <c r="CY66" i="10"/>
  <c r="CY73" i="10"/>
  <c r="CY90" i="10"/>
  <c r="CY91" i="10"/>
  <c r="CY94" i="10" l="1"/>
  <c r="CY96" i="10"/>
  <c r="CY101" i="10" s="1"/>
  <c r="CY121" i="10"/>
  <c r="DA16" i="10"/>
  <c r="CZ16" i="10"/>
  <c r="DA55" i="10"/>
  <c r="DA77" i="10"/>
  <c r="DA52" i="10"/>
  <c r="DA54" i="10"/>
  <c r="DA46" i="10"/>
  <c r="DA83" i="10"/>
  <c r="DA48" i="10"/>
  <c r="DA64" i="10"/>
  <c r="DA63" i="10"/>
  <c r="DA53" i="10"/>
  <c r="DA58" i="10" s="1"/>
  <c r="DA61" i="10"/>
  <c r="DA71" i="10"/>
  <c r="DA76" i="10"/>
  <c r="DA86" i="10"/>
  <c r="DA78" i="10"/>
  <c r="DA70" i="10"/>
  <c r="DA69" i="10"/>
  <c r="DA72" i="10"/>
  <c r="DA45" i="10"/>
  <c r="DA47" i="10"/>
  <c r="DA79" i="10"/>
  <c r="DA56" i="10"/>
  <c r="DA60" i="10"/>
  <c r="DA66" i="10" s="1"/>
  <c r="DA82" i="10"/>
  <c r="DA84" i="10" s="1"/>
  <c r="DA68" i="10"/>
  <c r="DA73" i="10" s="1"/>
  <c r="DA75" i="10"/>
  <c r="DA80" i="10" s="1"/>
  <c r="DA44" i="10"/>
  <c r="DA49" i="10" s="1"/>
  <c r="DA87" i="10" s="1"/>
  <c r="DA51" i="10"/>
  <c r="DE123" i="10"/>
  <c r="DE124" i="10"/>
  <c r="DC128" i="10"/>
  <c r="DA128" i="10"/>
  <c r="CU128" i="10"/>
  <c r="CY128" i="10"/>
  <c r="DE128" i="10"/>
  <c r="DD128" i="10"/>
  <c r="CW128" i="10"/>
  <c r="DI128" i="10"/>
  <c r="DH128" i="10"/>
</calcChain>
</file>

<file path=xl/sharedStrings.xml><?xml version="1.0" encoding="utf-8"?>
<sst xmlns="http://schemas.openxmlformats.org/spreadsheetml/2006/main" count="463" uniqueCount="138">
  <si>
    <t>Bezirk</t>
  </si>
  <si>
    <t>Anzahl</t>
  </si>
  <si>
    <t>Anteil in %</t>
  </si>
  <si>
    <t>1.1 Altersstruktur der Vorsprechenden</t>
  </si>
  <si>
    <t>Kinder und Jugendliche (unter 18 Jahre)</t>
  </si>
  <si>
    <t xml:space="preserve">Seniorinnen und Senioren (60 Jahre und älter) </t>
  </si>
  <si>
    <t>Gesamt</t>
  </si>
  <si>
    <t>1.2 Geschlecht der Vorsprechenden</t>
  </si>
  <si>
    <t>männlich</t>
  </si>
  <si>
    <t>weiblich</t>
  </si>
  <si>
    <t>trans*</t>
  </si>
  <si>
    <t xml:space="preserve">1.3 Migrationshintergrund </t>
  </si>
  <si>
    <t>1.3.1 Staatsangehörigkeit der Vorsprechenden</t>
  </si>
  <si>
    <t>Deutschland</t>
  </si>
  <si>
    <t>Europäische Union (ohne Polen)</t>
  </si>
  <si>
    <t>Polen</t>
  </si>
  <si>
    <t>Türkei</t>
  </si>
  <si>
    <t>Arabische Länder</t>
  </si>
  <si>
    <t>Russische Föderation</t>
  </si>
  <si>
    <t>staatenlos</t>
  </si>
  <si>
    <t>Sonstige</t>
  </si>
  <si>
    <t>keine Angabe</t>
  </si>
  <si>
    <t>1.3.2  Muttersprache der Vorsprechenden</t>
  </si>
  <si>
    <t>Deutsch</t>
  </si>
  <si>
    <t>Türkisch</t>
  </si>
  <si>
    <t>Arabisch:</t>
  </si>
  <si>
    <t>Russisch:</t>
  </si>
  <si>
    <t>Polnisch:</t>
  </si>
  <si>
    <t>Sonstige:</t>
  </si>
  <si>
    <t>2.1 Familiäre Konflikte</t>
  </si>
  <si>
    <t>Partnerschaft</t>
  </si>
  <si>
    <t>Erziehungsprobleme</t>
  </si>
  <si>
    <t>schulische Probleme</t>
  </si>
  <si>
    <t>Kita-Platz-Suche</t>
  </si>
  <si>
    <t>Häusliche Gewalt</t>
  </si>
  <si>
    <t>2.2 Gesundheit, persönliche Einschränkungen, Behinderung</t>
  </si>
  <si>
    <t>Suchtprobleme</t>
  </si>
  <si>
    <t>psychische/ psychiatrische Probleme</t>
  </si>
  <si>
    <t>körperliche Beeinträchtigung</t>
  </si>
  <si>
    <t>Erkrankung</t>
  </si>
  <si>
    <t>Pflegebedarf (einschl. selbst geleistete Pflegeunterstützung)</t>
  </si>
  <si>
    <t>Behinderung</t>
  </si>
  <si>
    <t>2.3 Finanzen</t>
  </si>
  <si>
    <t>nicht auskömmliches Einkommen</t>
  </si>
  <si>
    <t>sonstige Schulden</t>
  </si>
  <si>
    <t>Schwierigkeiten mit Sozialleistungsbehörden (SGB II, SGB XII, SGB VIII ....), z.B. Leistungs-einstellung, -minderung, Antragsverfahren</t>
  </si>
  <si>
    <t>2.4 Arbeit/ Ausbildung</t>
  </si>
  <si>
    <t>Arbeitsplatzverlust</t>
  </si>
  <si>
    <t>Arbeitsplatzsuche</t>
  </si>
  <si>
    <t>Ausbildungsplatzverlust</t>
  </si>
  <si>
    <t>Ausbildungsplatzsuche</t>
  </si>
  <si>
    <t>sonstige Probleme i.Z.m Arbeit und Ausbildung</t>
  </si>
  <si>
    <t>2.5 Wohnen</t>
  </si>
  <si>
    <t>Wohnungssuche</t>
  </si>
  <si>
    <t>Kündigung</t>
  </si>
  <si>
    <t>Mietsteigerungen/ einmalige Forderungen</t>
  </si>
  <si>
    <t>Nachbarschaftskonflikte</t>
  </si>
  <si>
    <t>Obdachlosigkeit</t>
  </si>
  <si>
    <t>2.6 Probleme i.Z.m.  Migration, Asyl-/   Aufenthaltsrecht</t>
  </si>
  <si>
    <t>rechtliche Probleme</t>
  </si>
  <si>
    <t>soziale/ kulturelle Probleme</t>
  </si>
  <si>
    <t>2.7 Sonstige Problemlagen</t>
  </si>
  <si>
    <t>3 Inanspruchnahme der Angebote</t>
  </si>
  <si>
    <t>3.2 Beratungen (&gt;15min)</t>
  </si>
  <si>
    <t>bezirkliche Fachdienste Jugend</t>
  </si>
  <si>
    <t>bezirkliche Fachdienste Soziales</t>
  </si>
  <si>
    <t>bezirkliche Fachdienste Gesundheit</t>
  </si>
  <si>
    <t>andere Sozialleistungsträger, z.B. Rententräger, Krankenkassen, Pflegekassen, Bundesagentur, JobCenter</t>
  </si>
  <si>
    <t>Schuldner- und Insolvenzberatungsstellen</t>
  </si>
  <si>
    <t>Verbraucherschutz-Beratung</t>
  </si>
  <si>
    <t>Pflegestützpunkte</t>
  </si>
  <si>
    <t>Rechts- und Mieterberatung</t>
  </si>
  <si>
    <t>Selbsthilfegruppen</t>
  </si>
  <si>
    <t>Ombudsstellen, Schiedsstellen, Konfliktberatungsstellen</t>
  </si>
  <si>
    <t xml:space="preserve">3.5 Wartezeiten </t>
  </si>
  <si>
    <t>wurde mit Wartelisten bzw. Terminvergaben gearbeitet</t>
  </si>
  <si>
    <t>ja</t>
  </si>
  <si>
    <t>nein</t>
  </si>
  <si>
    <t xml:space="preserve">Junge Erwachsene (18 bis unter 25 Jahre) </t>
  </si>
  <si>
    <t xml:space="preserve">Erwachsene (25 bis unter 60 Jahre) </t>
  </si>
  <si>
    <t xml:space="preserve">telefonisch </t>
  </si>
  <si>
    <t xml:space="preserve">3.1 Informationsgespräche (&lt;15min) </t>
  </si>
  <si>
    <t>persönlich</t>
  </si>
  <si>
    <t>telefonisch</t>
  </si>
  <si>
    <t>in der Beratungsstelle</t>
  </si>
  <si>
    <t>aufsuchend</t>
  </si>
  <si>
    <t>Berichtszeitraum</t>
  </si>
  <si>
    <t>Geschäftsjahr</t>
  </si>
  <si>
    <t>Charlottenburg-Wilmersdorf</t>
  </si>
  <si>
    <r>
      <t>Prozessdaten A</t>
    </r>
    <r>
      <rPr>
        <b/>
        <sz val="8"/>
        <color theme="1"/>
        <rFont val="Arial"/>
        <family val="2"/>
      </rPr>
      <t>(llgemeine)</t>
    </r>
    <r>
      <rPr>
        <b/>
        <sz val="14"/>
        <color theme="1"/>
        <rFont val="Arial"/>
        <family val="2"/>
      </rPr>
      <t xml:space="preserve"> U</t>
    </r>
    <r>
      <rPr>
        <b/>
        <sz val="8"/>
        <color theme="1"/>
        <rFont val="Arial"/>
        <family val="2"/>
      </rPr>
      <t>(nabhängige)</t>
    </r>
    <r>
      <rPr>
        <b/>
        <sz val="14"/>
        <color theme="1"/>
        <rFont val="Arial"/>
        <family val="2"/>
      </rPr>
      <t xml:space="preserve"> S</t>
    </r>
    <r>
      <rPr>
        <b/>
        <sz val="8"/>
        <color theme="1"/>
        <rFont val="Arial"/>
        <family val="2"/>
      </rPr>
      <t>(ozialberatung)</t>
    </r>
  </si>
  <si>
    <r>
      <t xml:space="preserve">1. Strukturdaten der Zielgruppe                                                               </t>
    </r>
    <r>
      <rPr>
        <sz val="10"/>
        <color theme="1"/>
        <rFont val="Arial"/>
        <family val="2"/>
      </rPr>
      <t>(zu 1.1 und 1.2: Im Zweifel,bzw. bei anonymer Beratung bitte schätzen)</t>
    </r>
  </si>
  <si>
    <r>
      <t xml:space="preserve">Gesamt
</t>
    </r>
    <r>
      <rPr>
        <sz val="9"/>
        <color theme="1"/>
        <rFont val="Arial"/>
        <family val="2"/>
      </rPr>
      <t>(Summe muss mit 1.1 übereinstimmen)</t>
    </r>
  </si>
  <si>
    <r>
      <t xml:space="preserve">2  Problemlagen                                                                                </t>
    </r>
    <r>
      <rPr>
        <sz val="10"/>
        <color theme="1"/>
        <rFont val="Arial"/>
        <family val="2"/>
      </rPr>
      <t>(Mehrfachnennungen sind möglich)</t>
    </r>
  </si>
  <si>
    <t>Friedrichshain-Kreuzberg</t>
  </si>
  <si>
    <t>Lichtenberg</t>
  </si>
  <si>
    <t>Marzahn-Hellersdorf</t>
  </si>
  <si>
    <t>Mitte</t>
  </si>
  <si>
    <t>Neukölln</t>
  </si>
  <si>
    <t>Pankow</t>
  </si>
  <si>
    <t>Reinickendorf</t>
  </si>
  <si>
    <t>Spandau</t>
  </si>
  <si>
    <t>Steglitz-Zehlendorf</t>
  </si>
  <si>
    <t>Tempelhof-Schöneberg</t>
  </si>
  <si>
    <t>Treptow-Köpenick</t>
  </si>
  <si>
    <t>Auswertung</t>
  </si>
  <si>
    <t xml:space="preserve">Mitte </t>
  </si>
  <si>
    <t>Sonstige Problemlagen</t>
  </si>
  <si>
    <r>
      <t>Gesamt (</t>
    </r>
    <r>
      <rPr>
        <b/>
        <sz val="11"/>
        <color theme="1"/>
        <rFont val="Calibri"/>
        <family val="2"/>
      </rPr>
      <t>∑</t>
    </r>
    <r>
      <rPr>
        <b/>
        <sz val="11"/>
        <color theme="1"/>
        <rFont val="Arial"/>
        <family val="2"/>
      </rPr>
      <t xml:space="preserve"> 2.1 bis 2.7)</t>
    </r>
  </si>
  <si>
    <t>01.04.-31.12.</t>
  </si>
  <si>
    <t>01.07.-31.12.</t>
  </si>
  <si>
    <t>20.05.-31.12.</t>
  </si>
  <si>
    <t>01.06.-31.12.</t>
  </si>
  <si>
    <t>15.05.-31.12.</t>
  </si>
  <si>
    <t>01.05.-31.12.</t>
  </si>
  <si>
    <t>01.08.-31.12.</t>
  </si>
  <si>
    <t>01.01.-31.12</t>
  </si>
  <si>
    <t>01.04.-31.12</t>
  </si>
  <si>
    <t>01.01.-31.13</t>
  </si>
  <si>
    <t>Sonstige Transferleistungen (Kindergeld, Elterngeld, Wohngeld, etc.)*</t>
  </si>
  <si>
    <t>Schwangerschaft*</t>
  </si>
  <si>
    <t>Englisch*</t>
  </si>
  <si>
    <t>Ukrainisch*</t>
  </si>
  <si>
    <t>Afrikanische Länder*</t>
  </si>
  <si>
    <t>Ukraine*</t>
  </si>
  <si>
    <t>Energieschulden**</t>
  </si>
  <si>
    <t>Mietschulden**</t>
  </si>
  <si>
    <t>digital - Videotelefonie*</t>
  </si>
  <si>
    <t>digital - schriftlich (E-Mail, Chat)*</t>
  </si>
  <si>
    <t>3.3 Zeitintensive Beratungen (&gt;60min)*</t>
  </si>
  <si>
    <t>3.4 Vermittlungen an Fachberatungsstellen</t>
  </si>
  <si>
    <t>3.5 Vermittlungen zur Allgemeinen Unabhängigen Sozialberatung</t>
  </si>
  <si>
    <t>*Daten werden ab Berichtsjahr 2023 erfasst</t>
  </si>
  <si>
    <t>** vor 2023: Miet- und Energieschulden</t>
  </si>
  <si>
    <t>teilweise</t>
  </si>
  <si>
    <t>Durchschnittliche Wartezeit für Beratungen, in Tage</t>
  </si>
  <si>
    <t>Vermittlung aus öffentlichen Einrichtungen*</t>
  </si>
  <si>
    <t>Vermittlung aus nicht-öffentlichen Einrichtungen*</t>
  </si>
  <si>
    <t>2023
zusätzlich durch
Netzwerk der Wärme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</si>
</sst>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6" formatCode="0.0"/>
  </numFmts>
  <fonts count="2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2"/>
      <color theme="1"/>
      <name val="Berlin Type Office"/>
      <family val="2"/>
    </font>
    <font>
      <sz val="12"/>
      <color theme="1"/>
      <name val="Berlin Type Office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1" fillId="0" borderId="0"/>
    <xf numFmtId="0" fontId="13" fillId="4" borderId="0" applyNumberFormat="0" applyBorder="0" applyAlignment="0" applyProtection="0"/>
    <xf numFmtId="0" fontId="15" fillId="5" borderId="0" applyNumberFormat="0" applyBorder="0" applyAlignment="0" applyProtection="0"/>
    <xf numFmtId="0" fontId="17" fillId="0" borderId="0"/>
    <xf numFmtId="0" fontId="18" fillId="0" borderId="0"/>
    <xf numFmtId="164" fontId="16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Fill="1" applyBorder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9" fillId="2" borderId="0" xfId="0" applyFont="1" applyFill="1" applyBorder="1" applyAlignment="1">
      <alignment wrapText="1"/>
    </xf>
    <xf numFmtId="3" fontId="1" fillId="2" borderId="0" xfId="0" applyNumberFormat="1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2" borderId="2" xfId="0" applyFont="1" applyFill="1" applyBorder="1"/>
    <xf numFmtId="3" fontId="1" fillId="0" borderId="7" xfId="0" applyNumberFormat="1" applyFont="1" applyFill="1" applyBorder="1" applyAlignment="1">
      <alignment wrapText="1"/>
    </xf>
    <xf numFmtId="3" fontId="1" fillId="0" borderId="6" xfId="0" applyNumberFormat="1" applyFont="1" applyFill="1" applyBorder="1" applyAlignment="1">
      <alignment wrapText="1"/>
    </xf>
    <xf numFmtId="3" fontId="4" fillId="0" borderId="7" xfId="0" applyNumberFormat="1" applyFont="1" applyFill="1" applyBorder="1" applyAlignment="1">
      <alignment wrapText="1"/>
    </xf>
    <xf numFmtId="3" fontId="4" fillId="0" borderId="6" xfId="0" applyNumberFormat="1" applyFont="1" applyFill="1" applyBorder="1" applyAlignment="1">
      <alignment wrapText="1"/>
    </xf>
    <xf numFmtId="3" fontId="3" fillId="0" borderId="7" xfId="0" applyNumberFormat="1" applyFont="1" applyFill="1" applyBorder="1" applyAlignment="1">
      <alignment wrapText="1"/>
    </xf>
    <xf numFmtId="3" fontId="3" fillId="0" borderId="6" xfId="0" applyNumberFormat="1" applyFont="1" applyFill="1" applyBorder="1" applyAlignment="1">
      <alignment wrapText="1"/>
    </xf>
    <xf numFmtId="3" fontId="2" fillId="2" borderId="0" xfId="0" applyNumberFormat="1" applyFont="1" applyFill="1" applyBorder="1"/>
    <xf numFmtId="3" fontId="2" fillId="2" borderId="1" xfId="0" applyNumberFormat="1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/>
    <xf numFmtId="166" fontId="2" fillId="0" borderId="0" xfId="0" applyNumberFormat="1" applyFont="1" applyFill="1" applyBorder="1"/>
    <xf numFmtId="166" fontId="2" fillId="0" borderId="2" xfId="0" applyNumberFormat="1" applyFont="1" applyFill="1" applyBorder="1"/>
    <xf numFmtId="166" fontId="2" fillId="2" borderId="2" xfId="0" applyNumberFormat="1" applyFont="1" applyFill="1" applyBorder="1"/>
    <xf numFmtId="3" fontId="1" fillId="0" borderId="9" xfId="0" applyNumberFormat="1" applyFont="1" applyFill="1" applyBorder="1" applyAlignment="1">
      <alignment horizontal="center" vertical="center"/>
    </xf>
    <xf numFmtId="166" fontId="2" fillId="0" borderId="7" xfId="0" applyNumberFormat="1" applyFont="1" applyFill="1" applyBorder="1"/>
    <xf numFmtId="3" fontId="2" fillId="0" borderId="5" xfId="0" applyNumberFormat="1" applyFont="1" applyFill="1" applyBorder="1"/>
    <xf numFmtId="0" fontId="0" fillId="0" borderId="4" xfId="0" applyBorder="1"/>
    <xf numFmtId="0" fontId="2" fillId="2" borderId="2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Alignment="1" applyProtection="1">
      <alignment horizontal="right" vertical="center" wrapText="1"/>
      <protection locked="0"/>
    </xf>
    <xf numFmtId="166" fontId="2" fillId="0" borderId="6" xfId="0" applyNumberFormat="1" applyFont="1" applyFill="1" applyBorder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0" fillId="0" borderId="17" xfId="0" applyBorder="1"/>
    <xf numFmtId="166" fontId="1" fillId="0" borderId="12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/>
    <xf numFmtId="3" fontId="2" fillId="0" borderId="16" xfId="0" applyNumberFormat="1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3" fontId="14" fillId="0" borderId="5" xfId="0" applyNumberFormat="1" applyFont="1" applyFill="1" applyBorder="1"/>
    <xf numFmtId="3" fontId="1" fillId="2" borderId="0" xfId="0" applyNumberFormat="1" applyFont="1" applyFill="1" applyBorder="1"/>
    <xf numFmtId="3" fontId="2" fillId="2" borderId="0" xfId="0" applyNumberFormat="1" applyFont="1" applyFill="1" applyBorder="1" applyAlignment="1">
      <alignment wrapText="1"/>
    </xf>
    <xf numFmtId="3" fontId="9" fillId="2" borderId="0" xfId="0" applyNumberFormat="1" applyFont="1" applyFill="1" applyBorder="1" applyAlignment="1">
      <alignment wrapText="1"/>
    </xf>
    <xf numFmtId="3" fontId="2" fillId="2" borderId="2" xfId="0" applyNumberFormat="1" applyFont="1" applyFill="1" applyBorder="1"/>
    <xf numFmtId="3" fontId="1" fillId="2" borderId="2" xfId="0" applyNumberFormat="1" applyFont="1" applyFill="1" applyBorder="1" applyAlignment="1" applyProtection="1">
      <alignment wrapText="1"/>
      <protection locked="0"/>
    </xf>
    <xf numFmtId="0" fontId="16" fillId="0" borderId="0" xfId="2" applyFont="1" applyFill="1" applyBorder="1" applyAlignment="1">
      <alignment horizontal="center" vertical="top" wrapText="1"/>
    </xf>
    <xf numFmtId="0" fontId="16" fillId="0" borderId="0" xfId="3" applyFont="1" applyFill="1" applyBorder="1" applyAlignment="1">
      <alignment horizontal="center" vertical="top" wrapText="1"/>
    </xf>
    <xf numFmtId="0" fontId="1" fillId="0" borderId="18" xfId="0" applyFont="1" applyFill="1" applyBorder="1"/>
    <xf numFmtId="0" fontId="1" fillId="0" borderId="18" xfId="0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wrapText="1"/>
    </xf>
    <xf numFmtId="3" fontId="1" fillId="0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6" borderId="19" xfId="0" applyFont="1" applyFill="1" applyBorder="1" applyAlignment="1">
      <alignment vertical="center" wrapText="1"/>
    </xf>
    <xf numFmtId="0" fontId="2" fillId="6" borderId="20" xfId="0" applyFont="1" applyFill="1" applyBorder="1" applyAlignment="1">
      <alignment vertical="center" wrapText="1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0" fillId="0" borderId="2" xfId="0" applyBorder="1"/>
    <xf numFmtId="0" fontId="1" fillId="2" borderId="2" xfId="0" applyFont="1" applyFill="1" applyBorder="1"/>
    <xf numFmtId="3" fontId="1" fillId="2" borderId="2" xfId="0" applyNumberFormat="1" applyFont="1" applyFill="1" applyBorder="1"/>
    <xf numFmtId="0" fontId="19" fillId="7" borderId="21" xfId="0" applyFont="1" applyFill="1" applyBorder="1"/>
    <xf numFmtId="0" fontId="19" fillId="7" borderId="22" xfId="0" applyFont="1" applyFill="1" applyBorder="1" applyAlignment="1">
      <alignment horizontal="center" vertical="top" wrapText="1"/>
    </xf>
    <xf numFmtId="0" fontId="19" fillId="7" borderId="21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9" fillId="7" borderId="25" xfId="0" applyFont="1" applyFill="1" applyBorder="1" applyAlignment="1">
      <alignment horizontal="center" vertical="top" wrapText="1"/>
    </xf>
    <xf numFmtId="0" fontId="19" fillId="7" borderId="26" xfId="0" applyFont="1" applyFill="1" applyBorder="1"/>
    <xf numFmtId="164" fontId="20" fillId="8" borderId="27" xfId="6" applyFont="1" applyFill="1" applyBorder="1" applyAlignment="1">
      <alignment horizontal="left"/>
    </xf>
    <xf numFmtId="164" fontId="20" fillId="8" borderId="28" xfId="6" applyFont="1" applyFill="1" applyBorder="1" applyAlignment="1">
      <alignment horizontal="left"/>
    </xf>
    <xf numFmtId="164" fontId="20" fillId="8" borderId="29" xfId="6" applyFont="1" applyFill="1" applyBorder="1" applyAlignment="1">
      <alignment horizontal="left"/>
    </xf>
    <xf numFmtId="164" fontId="20" fillId="8" borderId="30" xfId="6" applyFont="1" applyFill="1" applyBorder="1" applyAlignment="1">
      <alignment horizontal="left"/>
    </xf>
    <xf numFmtId="164" fontId="20" fillId="8" borderId="31" xfId="6" applyFont="1" applyFill="1" applyBorder="1" applyAlignment="1">
      <alignment horizontal="left"/>
    </xf>
    <xf numFmtId="164" fontId="20" fillId="8" borderId="32" xfId="6" applyFont="1" applyFill="1" applyBorder="1" applyAlignment="1">
      <alignment horizontal="left"/>
    </xf>
    <xf numFmtId="0" fontId="19" fillId="7" borderId="33" xfId="0" applyFont="1" applyFill="1" applyBorder="1"/>
    <xf numFmtId="0" fontId="19" fillId="7" borderId="28" xfId="0" applyFont="1" applyFill="1" applyBorder="1"/>
    <xf numFmtId="164" fontId="20" fillId="8" borderId="15" xfId="6" applyFont="1" applyFill="1" applyBorder="1" applyAlignment="1">
      <alignment horizontal="left"/>
    </xf>
    <xf numFmtId="164" fontId="20" fillId="8" borderId="3" xfId="6" applyFont="1" applyFill="1" applyBorder="1" applyAlignment="1">
      <alignment horizontal="left"/>
    </xf>
    <xf numFmtId="0" fontId="19" fillId="7" borderId="34" xfId="0" applyFont="1" applyFill="1" applyBorder="1"/>
    <xf numFmtId="164" fontId="20" fillId="8" borderId="2" xfId="6" applyFont="1" applyFill="1" applyBorder="1" applyAlignment="1">
      <alignment horizontal="left"/>
    </xf>
    <xf numFmtId="164" fontId="20" fillId="8" borderId="14" xfId="6" applyFont="1" applyFill="1" applyBorder="1" applyAlignment="1">
      <alignment horizontal="left"/>
    </xf>
    <xf numFmtId="164" fontId="20" fillId="8" borderId="35" xfId="6" applyFont="1" applyFill="1" applyBorder="1" applyAlignment="1">
      <alignment horizontal="left"/>
    </xf>
    <xf numFmtId="0" fontId="19" fillId="7" borderId="36" xfId="0" applyFont="1" applyFill="1" applyBorder="1" applyAlignment="1">
      <alignment horizontal="left" indent="3"/>
    </xf>
    <xf numFmtId="164" fontId="19" fillId="8" borderId="37" xfId="6" applyFont="1" applyFill="1" applyBorder="1" applyAlignment="1">
      <alignment horizontal="left"/>
    </xf>
    <xf numFmtId="164" fontId="19" fillId="8" borderId="36" xfId="6" applyFont="1" applyFill="1" applyBorder="1" applyAlignment="1">
      <alignment horizontal="left"/>
    </xf>
    <xf numFmtId="164" fontId="19" fillId="8" borderId="38" xfId="6" applyFont="1" applyFill="1" applyBorder="1" applyAlignment="1">
      <alignment horizontal="left"/>
    </xf>
    <xf numFmtId="164" fontId="19" fillId="8" borderId="39" xfId="6" applyFont="1" applyFill="1" applyBorder="1" applyAlignment="1">
      <alignment horizontal="left"/>
    </xf>
    <xf numFmtId="164" fontId="19" fillId="8" borderId="40" xfId="6" applyFont="1" applyFill="1" applyBorder="1" applyAlignment="1">
      <alignment horizontal="left"/>
    </xf>
    <xf numFmtId="164" fontId="19" fillId="8" borderId="41" xfId="6" applyFont="1" applyFill="1" applyBorder="1" applyAlignment="1">
      <alignment horizontal="left"/>
    </xf>
    <xf numFmtId="0" fontId="3" fillId="0" borderId="42" xfId="0" applyFont="1" applyFill="1" applyBorder="1"/>
    <xf numFmtId="0" fontId="5" fillId="0" borderId="34" xfId="0" applyFont="1" applyFill="1" applyBorder="1"/>
    <xf numFmtId="0" fontId="5" fillId="0" borderId="34" xfId="0" applyFont="1" applyFill="1" applyBorder="1" applyAlignment="1">
      <alignment horizontal="left" vertical="top"/>
    </xf>
    <xf numFmtId="0" fontId="7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16" fontId="1" fillId="0" borderId="34" xfId="0" applyNumberFormat="1" applyFont="1" applyFill="1" applyBorder="1" applyAlignment="1">
      <alignment wrapText="1"/>
    </xf>
    <xf numFmtId="0" fontId="2" fillId="2" borderId="34" xfId="0" applyFont="1" applyFill="1" applyBorder="1" applyAlignment="1">
      <alignment wrapText="1"/>
    </xf>
    <xf numFmtId="0" fontId="2" fillId="2" borderId="34" xfId="0" applyFont="1" applyFill="1" applyBorder="1"/>
    <xf numFmtId="16" fontId="1" fillId="0" borderId="34" xfId="0" applyNumberFormat="1" applyFont="1" applyFill="1" applyBorder="1" applyAlignment="1">
      <alignment vertical="center" wrapText="1"/>
    </xf>
    <xf numFmtId="0" fontId="2" fillId="6" borderId="34" xfId="0" applyFont="1" applyFill="1" applyBorder="1"/>
    <xf numFmtId="0" fontId="1" fillId="0" borderId="18" xfId="0" applyFont="1" applyFill="1" applyBorder="1" applyAlignment="1">
      <alignment horizontal="left"/>
    </xf>
    <xf numFmtId="0" fontId="2" fillId="2" borderId="34" xfId="0" applyFont="1" applyFill="1" applyBorder="1" applyAlignment="1">
      <alignment vertical="center" wrapText="1"/>
    </xf>
    <xf numFmtId="0" fontId="2" fillId="6" borderId="34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6" borderId="34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vertical="center" wrapText="1"/>
    </xf>
    <xf numFmtId="164" fontId="2" fillId="3" borderId="1" xfId="6" applyFont="1" applyFill="1" applyBorder="1"/>
    <xf numFmtId="164" fontId="2" fillId="3" borderId="2" xfId="6" applyFont="1" applyFill="1" applyBorder="1"/>
    <xf numFmtId="0" fontId="6" fillId="0" borderId="9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 vertical="top"/>
    </xf>
    <xf numFmtId="164" fontId="2" fillId="3" borderId="11" xfId="6" applyFont="1" applyFill="1" applyBorder="1" applyAlignment="1">
      <alignment horizontal="center" vertical="center"/>
    </xf>
    <xf numFmtId="164" fontId="2" fillId="3" borderId="10" xfId="6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top"/>
    </xf>
    <xf numFmtId="0" fontId="6" fillId="9" borderId="0" xfId="0" applyFont="1" applyFill="1" applyBorder="1" applyAlignment="1">
      <alignment horizontal="center"/>
    </xf>
  </cellXfs>
  <cellStyles count="7">
    <cellStyle name="Excel Built-in Normal" xfId="5" xr:uid="{00000000-0005-0000-0000-000000000000}"/>
    <cellStyle name="Gut" xfId="3" builtinId="26"/>
    <cellStyle name="Komma" xfId="6" builtinId="3"/>
    <cellStyle name="Schlecht" xfId="2" builtinId="27"/>
    <cellStyle name="Standard" xfId="0" builtinId="0"/>
    <cellStyle name="Standard 2" xfId="1" xr:uid="{00000000-0005-0000-0000-000004000000}"/>
    <cellStyle name="Standard 3" xfId="4" xr:uid="{00000000-0005-0000-0000-000005000000}"/>
  </cellStyles>
  <dxfs count="2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llgemeine%20Unabh&#228;ngige%20Sozialberatung\Arbeitsgruppe\Berichtswesen\StandardSB_AUS_Bezirke1712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 AUS (171222)"/>
      <sheetName val="SB AUS (180118)"/>
      <sheetName val="SB AUS 180201"/>
    </sheetNames>
    <sheetDataSet>
      <sheetData sheetId="0">
        <row r="192">
          <cell r="A192" t="str">
            <v>ja</v>
          </cell>
          <cell r="B192" t="str">
            <v>ja</v>
          </cell>
          <cell r="C192" t="str">
            <v>m</v>
          </cell>
        </row>
        <row r="193">
          <cell r="A193" t="str">
            <v>nein</v>
          </cell>
          <cell r="B193" t="str">
            <v xml:space="preserve">nein </v>
          </cell>
          <cell r="C193" t="str">
            <v>w</v>
          </cell>
        </row>
        <row r="194">
          <cell r="B194" t="str">
            <v>bisher nicht geprüft</v>
          </cell>
          <cell r="C194" t="str">
            <v>trans*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D982-175E-45A8-B559-532C03079A84}">
  <dimension ref="A1:DI132"/>
  <sheetViews>
    <sheetView tabSelected="1" zoomScale="85" zoomScaleNormal="85" workbookViewId="0">
      <selection activeCell="A47" sqref="A47"/>
    </sheetView>
  </sheetViews>
  <sheetFormatPr baseColWidth="10" defaultRowHeight="14.4"/>
  <cols>
    <col min="1" max="1" width="63.5546875" style="1" bestFit="1" customWidth="1"/>
    <col min="2" max="97" width="13.6640625" style="1" customWidth="1"/>
    <col min="98" max="98" width="11.44140625" style="1"/>
    <col min="99" max="99" width="13" style="1" bestFit="1" customWidth="1"/>
    <col min="100" max="113" width="11.44140625" style="1"/>
  </cols>
  <sheetData>
    <row r="1" spans="1:113" ht="15.6">
      <c r="A1" s="93" t="s">
        <v>0</v>
      </c>
      <c r="B1" s="115" t="s">
        <v>88</v>
      </c>
      <c r="C1" s="115"/>
      <c r="D1" s="115"/>
      <c r="E1" s="115"/>
      <c r="F1" s="115"/>
      <c r="G1" s="115"/>
      <c r="H1" s="115"/>
      <c r="I1" s="116"/>
      <c r="J1" s="115" t="s">
        <v>93</v>
      </c>
      <c r="K1" s="115"/>
      <c r="L1" s="115"/>
      <c r="M1" s="115"/>
      <c r="N1" s="115"/>
      <c r="O1" s="115"/>
      <c r="P1" s="115"/>
      <c r="Q1" s="116"/>
      <c r="R1" s="115" t="s">
        <v>94</v>
      </c>
      <c r="S1" s="115"/>
      <c r="T1" s="115"/>
      <c r="U1" s="115"/>
      <c r="V1" s="115"/>
      <c r="W1" s="115"/>
      <c r="X1" s="115"/>
      <c r="Y1" s="116"/>
      <c r="Z1" s="114" t="s">
        <v>95</v>
      </c>
      <c r="AA1" s="115"/>
      <c r="AB1" s="115"/>
      <c r="AC1" s="115"/>
      <c r="AD1" s="115"/>
      <c r="AE1" s="115"/>
      <c r="AF1" s="115"/>
      <c r="AG1" s="116"/>
      <c r="AH1" s="114" t="s">
        <v>96</v>
      </c>
      <c r="AI1" s="115"/>
      <c r="AJ1" s="115"/>
      <c r="AK1" s="115"/>
      <c r="AL1" s="115"/>
      <c r="AM1" s="115"/>
      <c r="AN1" s="115"/>
      <c r="AO1" s="116"/>
      <c r="AP1" s="114" t="s">
        <v>97</v>
      </c>
      <c r="AQ1" s="115"/>
      <c r="AR1" s="115"/>
      <c r="AS1" s="115"/>
      <c r="AT1" s="115"/>
      <c r="AU1" s="115"/>
      <c r="AV1" s="115"/>
      <c r="AW1" s="116"/>
      <c r="AX1" s="114" t="s">
        <v>98</v>
      </c>
      <c r="AY1" s="115"/>
      <c r="AZ1" s="115"/>
      <c r="BA1" s="115"/>
      <c r="BB1" s="115"/>
      <c r="BC1" s="115"/>
      <c r="BD1" s="115"/>
      <c r="BE1" s="116"/>
      <c r="BF1" s="114" t="s">
        <v>99</v>
      </c>
      <c r="BG1" s="115"/>
      <c r="BH1" s="115"/>
      <c r="BI1" s="115"/>
      <c r="BJ1" s="115"/>
      <c r="BK1" s="115"/>
      <c r="BL1" s="115"/>
      <c r="BM1" s="116"/>
      <c r="BN1" s="114" t="s">
        <v>100</v>
      </c>
      <c r="BO1" s="115"/>
      <c r="BP1" s="115"/>
      <c r="BQ1" s="115"/>
      <c r="BR1" s="115"/>
      <c r="BS1" s="115"/>
      <c r="BT1" s="115"/>
      <c r="BU1" s="116"/>
      <c r="BV1" s="114" t="s">
        <v>101</v>
      </c>
      <c r="BW1" s="115"/>
      <c r="BX1" s="115"/>
      <c r="BY1" s="115"/>
      <c r="BZ1" s="115"/>
      <c r="CA1" s="115"/>
      <c r="CB1" s="115"/>
      <c r="CC1" s="116"/>
      <c r="CD1" s="114" t="s">
        <v>102</v>
      </c>
      <c r="CE1" s="115"/>
      <c r="CF1" s="115"/>
      <c r="CG1" s="115"/>
      <c r="CH1" s="115"/>
      <c r="CI1" s="115"/>
      <c r="CJ1" s="115"/>
      <c r="CK1" s="116"/>
      <c r="CL1" s="114" t="s">
        <v>103</v>
      </c>
      <c r="CM1" s="115"/>
      <c r="CN1" s="115"/>
      <c r="CO1" s="115"/>
      <c r="CP1" s="115"/>
      <c r="CQ1" s="115"/>
      <c r="CR1" s="115"/>
      <c r="CS1" s="116"/>
      <c r="CT1" s="121" t="s">
        <v>104</v>
      </c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</row>
    <row r="2" spans="1:113" ht="15.6">
      <c r="A2" s="94" t="s">
        <v>86</v>
      </c>
      <c r="B2" s="61" t="s">
        <v>109</v>
      </c>
      <c r="C2" s="61" t="s">
        <v>115</v>
      </c>
      <c r="D2" s="61" t="s">
        <v>115</v>
      </c>
      <c r="E2" s="61" t="s">
        <v>115</v>
      </c>
      <c r="F2" s="61" t="s">
        <v>115</v>
      </c>
      <c r="G2" s="61" t="s">
        <v>115</v>
      </c>
      <c r="H2" s="61" t="s">
        <v>115</v>
      </c>
      <c r="I2" s="7" t="s">
        <v>115</v>
      </c>
      <c r="J2" s="61" t="s">
        <v>114</v>
      </c>
      <c r="K2" s="61" t="s">
        <v>115</v>
      </c>
      <c r="L2" s="61" t="s">
        <v>115</v>
      </c>
      <c r="M2" s="61" t="s">
        <v>115</v>
      </c>
      <c r="N2" s="61" t="s">
        <v>115</v>
      </c>
      <c r="O2" s="61" t="s">
        <v>115</v>
      </c>
      <c r="P2" s="61" t="s">
        <v>115</v>
      </c>
      <c r="Q2" s="7" t="s">
        <v>115</v>
      </c>
      <c r="R2" s="61" t="s">
        <v>108</v>
      </c>
      <c r="S2" s="61" t="s">
        <v>115</v>
      </c>
      <c r="T2" s="61" t="s">
        <v>115</v>
      </c>
      <c r="U2" s="61" t="s">
        <v>115</v>
      </c>
      <c r="V2" s="61" t="s">
        <v>115</v>
      </c>
      <c r="W2" s="61" t="s">
        <v>115</v>
      </c>
      <c r="X2" s="61" t="s">
        <v>115</v>
      </c>
      <c r="Y2" s="7" t="s">
        <v>115</v>
      </c>
      <c r="Z2" s="61" t="s">
        <v>108</v>
      </c>
      <c r="AA2" s="61" t="s">
        <v>115</v>
      </c>
      <c r="AB2" s="61" t="s">
        <v>115</v>
      </c>
      <c r="AC2" s="61" t="s">
        <v>115</v>
      </c>
      <c r="AD2" s="61" t="s">
        <v>115</v>
      </c>
      <c r="AE2" s="61" t="s">
        <v>115</v>
      </c>
      <c r="AF2" s="61" t="s">
        <v>115</v>
      </c>
      <c r="AG2" s="7" t="s">
        <v>115</v>
      </c>
      <c r="AH2" s="61" t="s">
        <v>108</v>
      </c>
      <c r="AI2" s="61" t="s">
        <v>115</v>
      </c>
      <c r="AJ2" s="61" t="s">
        <v>115</v>
      </c>
      <c r="AK2" s="61" t="s">
        <v>115</v>
      </c>
      <c r="AL2" s="61" t="s">
        <v>115</v>
      </c>
      <c r="AM2" s="61" t="s">
        <v>115</v>
      </c>
      <c r="AN2" s="61" t="s">
        <v>115</v>
      </c>
      <c r="AO2" s="7" t="s">
        <v>115</v>
      </c>
      <c r="AP2" s="61" t="s">
        <v>110</v>
      </c>
      <c r="AQ2" s="61" t="s">
        <v>115</v>
      </c>
      <c r="AR2" s="61" t="s">
        <v>115</v>
      </c>
      <c r="AS2" s="61" t="s">
        <v>115</v>
      </c>
      <c r="AT2" s="61" t="s">
        <v>115</v>
      </c>
      <c r="AU2" s="61" t="s">
        <v>115</v>
      </c>
      <c r="AV2" s="61" t="s">
        <v>115</v>
      </c>
      <c r="AW2" s="7" t="s">
        <v>115</v>
      </c>
      <c r="AX2" s="61" t="s">
        <v>111</v>
      </c>
      <c r="AY2" s="61" t="s">
        <v>115</v>
      </c>
      <c r="AZ2" s="61" t="s">
        <v>115</v>
      </c>
      <c r="BA2" s="61" t="s">
        <v>115</v>
      </c>
      <c r="BB2" s="61" t="s">
        <v>115</v>
      </c>
      <c r="BC2" s="61" t="s">
        <v>115</v>
      </c>
      <c r="BD2" s="61" t="s">
        <v>115</v>
      </c>
      <c r="BE2" s="7" t="s">
        <v>115</v>
      </c>
      <c r="BF2" s="61" t="s">
        <v>112</v>
      </c>
      <c r="BG2" s="61" t="s">
        <v>115</v>
      </c>
      <c r="BH2" s="61" t="s">
        <v>115</v>
      </c>
      <c r="BI2" s="61" t="s">
        <v>115</v>
      </c>
      <c r="BJ2" s="61" t="s">
        <v>115</v>
      </c>
      <c r="BK2" s="61" t="s">
        <v>115</v>
      </c>
      <c r="BL2" s="61" t="s">
        <v>115</v>
      </c>
      <c r="BM2" s="7" t="s">
        <v>115</v>
      </c>
      <c r="BN2" s="61" t="s">
        <v>111</v>
      </c>
      <c r="BO2" s="61" t="s">
        <v>115</v>
      </c>
      <c r="BP2" s="61" t="s">
        <v>115</v>
      </c>
      <c r="BQ2" s="61" t="s">
        <v>115</v>
      </c>
      <c r="BR2" s="61" t="s">
        <v>115</v>
      </c>
      <c r="BS2" s="61" t="s">
        <v>115</v>
      </c>
      <c r="BT2" s="61" t="s">
        <v>115</v>
      </c>
      <c r="BU2" s="7" t="s">
        <v>115</v>
      </c>
      <c r="BV2" s="61" t="s">
        <v>116</v>
      </c>
      <c r="BW2" s="61" t="s">
        <v>115</v>
      </c>
      <c r="BX2" s="61" t="s">
        <v>115</v>
      </c>
      <c r="BY2" s="61" t="s">
        <v>115</v>
      </c>
      <c r="BZ2" s="61" t="s">
        <v>117</v>
      </c>
      <c r="CA2" s="61" t="s">
        <v>117</v>
      </c>
      <c r="CB2" s="61" t="s">
        <v>115</v>
      </c>
      <c r="CC2" s="7" t="s">
        <v>115</v>
      </c>
      <c r="CD2" s="61" t="s">
        <v>113</v>
      </c>
      <c r="CE2" s="61" t="s">
        <v>115</v>
      </c>
      <c r="CF2" s="61" t="s">
        <v>115</v>
      </c>
      <c r="CG2" s="61" t="s">
        <v>115</v>
      </c>
      <c r="CH2" s="61" t="s">
        <v>117</v>
      </c>
      <c r="CI2" s="61" t="s">
        <v>117</v>
      </c>
      <c r="CJ2" s="61" t="s">
        <v>115</v>
      </c>
      <c r="CK2" s="7" t="s">
        <v>115</v>
      </c>
      <c r="CL2" s="61" t="s">
        <v>113</v>
      </c>
      <c r="CM2" s="61" t="s">
        <v>115</v>
      </c>
      <c r="CN2" s="61" t="s">
        <v>115</v>
      </c>
      <c r="CO2" s="61" t="s">
        <v>115</v>
      </c>
      <c r="CP2" s="61" t="s">
        <v>115</v>
      </c>
      <c r="CQ2" s="61" t="s">
        <v>115</v>
      </c>
      <c r="CR2" s="61" t="s">
        <v>115</v>
      </c>
      <c r="CS2" s="7" t="s">
        <v>115</v>
      </c>
    </row>
    <row r="3" spans="1:113" ht="15.6" thickBot="1">
      <c r="A3" s="95" t="s">
        <v>87</v>
      </c>
      <c r="B3" s="41">
        <v>2018</v>
      </c>
      <c r="C3" s="41">
        <v>2019</v>
      </c>
      <c r="D3" s="41">
        <v>2020</v>
      </c>
      <c r="E3" s="41">
        <v>2021</v>
      </c>
      <c r="F3" s="41">
        <v>2022</v>
      </c>
      <c r="G3" s="41">
        <v>2023</v>
      </c>
      <c r="H3" s="41">
        <v>2024</v>
      </c>
      <c r="I3" s="42">
        <v>2025</v>
      </c>
      <c r="J3" s="41">
        <v>2018</v>
      </c>
      <c r="K3" s="41">
        <v>2019</v>
      </c>
      <c r="L3" s="41">
        <v>2020</v>
      </c>
      <c r="M3" s="41">
        <v>2021</v>
      </c>
      <c r="N3" s="41">
        <v>2022</v>
      </c>
      <c r="O3" s="41">
        <v>2023</v>
      </c>
      <c r="P3" s="41">
        <v>2024</v>
      </c>
      <c r="Q3" s="42">
        <v>2025</v>
      </c>
      <c r="R3" s="41">
        <v>2018</v>
      </c>
      <c r="S3" s="41">
        <v>2019</v>
      </c>
      <c r="T3" s="41">
        <v>2020</v>
      </c>
      <c r="U3" s="41">
        <v>2021</v>
      </c>
      <c r="V3" s="41">
        <v>2022</v>
      </c>
      <c r="W3" s="41">
        <v>2023</v>
      </c>
      <c r="X3" s="41">
        <v>2024</v>
      </c>
      <c r="Y3" s="42">
        <v>2025</v>
      </c>
      <c r="Z3" s="41">
        <v>2018</v>
      </c>
      <c r="AA3" s="41">
        <v>2019</v>
      </c>
      <c r="AB3" s="41">
        <v>2020</v>
      </c>
      <c r="AC3" s="41">
        <v>2021</v>
      </c>
      <c r="AD3" s="41">
        <v>2022</v>
      </c>
      <c r="AE3" s="41">
        <v>2023</v>
      </c>
      <c r="AF3" s="41">
        <v>2024</v>
      </c>
      <c r="AG3" s="42">
        <v>2025</v>
      </c>
      <c r="AH3" s="41">
        <v>2018</v>
      </c>
      <c r="AI3" s="41">
        <v>2019</v>
      </c>
      <c r="AJ3" s="41">
        <v>2020</v>
      </c>
      <c r="AK3" s="41">
        <v>2021</v>
      </c>
      <c r="AL3" s="41">
        <v>2022</v>
      </c>
      <c r="AM3" s="41">
        <v>2023</v>
      </c>
      <c r="AN3" s="41">
        <v>2024</v>
      </c>
      <c r="AO3" s="42">
        <v>2025</v>
      </c>
      <c r="AP3" s="41">
        <v>2018</v>
      </c>
      <c r="AQ3" s="41">
        <v>2019</v>
      </c>
      <c r="AR3" s="41">
        <v>2020</v>
      </c>
      <c r="AS3" s="41">
        <v>2021</v>
      </c>
      <c r="AT3" s="41">
        <v>2022</v>
      </c>
      <c r="AU3" s="41">
        <v>2023</v>
      </c>
      <c r="AV3" s="41">
        <v>2024</v>
      </c>
      <c r="AW3" s="42">
        <v>2025</v>
      </c>
      <c r="AX3" s="41">
        <v>2018</v>
      </c>
      <c r="AY3" s="41">
        <v>2019</v>
      </c>
      <c r="AZ3" s="41">
        <v>2020</v>
      </c>
      <c r="BA3" s="41">
        <v>2021</v>
      </c>
      <c r="BB3" s="41">
        <v>2022</v>
      </c>
      <c r="BC3" s="41">
        <v>2023</v>
      </c>
      <c r="BD3" s="41">
        <v>2024</v>
      </c>
      <c r="BE3" s="42">
        <v>2025</v>
      </c>
      <c r="BF3" s="41">
        <v>2018</v>
      </c>
      <c r="BG3" s="41">
        <v>2019</v>
      </c>
      <c r="BH3" s="41">
        <v>2020</v>
      </c>
      <c r="BI3" s="41">
        <v>2021</v>
      </c>
      <c r="BJ3" s="41">
        <v>2022</v>
      </c>
      <c r="BK3" s="41">
        <v>2023</v>
      </c>
      <c r="BL3" s="41">
        <v>2024</v>
      </c>
      <c r="BM3" s="42">
        <v>2025</v>
      </c>
      <c r="BN3" s="41">
        <v>2018</v>
      </c>
      <c r="BO3" s="41">
        <v>2019</v>
      </c>
      <c r="BP3" s="49">
        <v>2020</v>
      </c>
      <c r="BQ3" s="41">
        <v>2021</v>
      </c>
      <c r="BR3" s="41">
        <v>2022</v>
      </c>
      <c r="BS3" s="41">
        <v>2023</v>
      </c>
      <c r="BT3" s="41">
        <v>2024</v>
      </c>
      <c r="BU3" s="42">
        <v>2025</v>
      </c>
      <c r="BV3" s="41">
        <v>2018</v>
      </c>
      <c r="BW3" s="41">
        <v>2019</v>
      </c>
      <c r="BX3" s="41">
        <v>2020</v>
      </c>
      <c r="BY3" s="41">
        <v>2021</v>
      </c>
      <c r="BZ3" s="41">
        <v>2022</v>
      </c>
      <c r="CA3" s="41">
        <v>2023</v>
      </c>
      <c r="CB3" s="41">
        <v>2024</v>
      </c>
      <c r="CC3" s="42">
        <v>2025</v>
      </c>
      <c r="CD3" s="41">
        <v>2018</v>
      </c>
      <c r="CE3" s="41">
        <v>2019</v>
      </c>
      <c r="CF3" s="50">
        <v>2020</v>
      </c>
      <c r="CG3" s="41">
        <v>2021</v>
      </c>
      <c r="CH3" s="41">
        <v>2022</v>
      </c>
      <c r="CI3" s="41">
        <v>2023</v>
      </c>
      <c r="CJ3" s="41">
        <v>2024</v>
      </c>
      <c r="CK3" s="42">
        <v>2025</v>
      </c>
      <c r="CL3" s="41">
        <v>2018</v>
      </c>
      <c r="CM3" s="41">
        <v>2019</v>
      </c>
      <c r="CN3" s="50">
        <v>2020</v>
      </c>
      <c r="CO3" s="41">
        <v>2021</v>
      </c>
      <c r="CP3" s="41">
        <v>2022</v>
      </c>
      <c r="CQ3" s="41">
        <v>2023</v>
      </c>
      <c r="CR3" s="41">
        <v>2024</v>
      </c>
      <c r="CS3" s="42">
        <v>2025</v>
      </c>
      <c r="CT3" s="117">
        <v>2018</v>
      </c>
      <c r="CU3" s="117"/>
      <c r="CV3" s="117">
        <v>2019</v>
      </c>
      <c r="CW3" s="117"/>
      <c r="CX3" s="117">
        <v>2020</v>
      </c>
      <c r="CY3" s="117"/>
      <c r="CZ3" s="120">
        <v>2021</v>
      </c>
      <c r="DA3" s="120"/>
      <c r="DB3" s="120">
        <v>2022</v>
      </c>
      <c r="DC3" s="120"/>
      <c r="DD3" s="120">
        <v>2023</v>
      </c>
      <c r="DE3" s="120"/>
      <c r="DF3" s="120">
        <v>2024</v>
      </c>
      <c r="DG3" s="120"/>
      <c r="DH3" s="120">
        <v>2025</v>
      </c>
      <c r="DI3" s="120"/>
    </row>
    <row r="4" spans="1:113" ht="17.399999999999999">
      <c r="A4" s="96" t="s">
        <v>89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20" t="s">
        <v>1</v>
      </c>
      <c r="J4" s="19" t="s">
        <v>1</v>
      </c>
      <c r="K4" s="19" t="s">
        <v>1</v>
      </c>
      <c r="L4" s="19" t="s">
        <v>1</v>
      </c>
      <c r="M4" s="19" t="s">
        <v>1</v>
      </c>
      <c r="N4" s="19" t="s">
        <v>1</v>
      </c>
      <c r="O4" s="19" t="s">
        <v>1</v>
      </c>
      <c r="P4" s="19" t="s">
        <v>1</v>
      </c>
      <c r="Q4" s="20" t="s">
        <v>1</v>
      </c>
      <c r="R4" s="19" t="s">
        <v>1</v>
      </c>
      <c r="S4" s="19" t="s">
        <v>1</v>
      </c>
      <c r="T4" s="19" t="s">
        <v>1</v>
      </c>
      <c r="U4" s="19" t="s">
        <v>1</v>
      </c>
      <c r="V4" s="19" t="s">
        <v>1</v>
      </c>
      <c r="W4" s="19" t="s">
        <v>1</v>
      </c>
      <c r="X4" s="19" t="s">
        <v>1</v>
      </c>
      <c r="Y4" s="20" t="s">
        <v>1</v>
      </c>
      <c r="Z4" s="19" t="s">
        <v>1</v>
      </c>
      <c r="AA4" s="19" t="s">
        <v>1</v>
      </c>
      <c r="AB4" s="19" t="s">
        <v>1</v>
      </c>
      <c r="AC4" s="19" t="s">
        <v>1</v>
      </c>
      <c r="AD4" s="19" t="s">
        <v>1</v>
      </c>
      <c r="AE4" s="19" t="s">
        <v>1</v>
      </c>
      <c r="AF4" s="19" t="s">
        <v>1</v>
      </c>
      <c r="AG4" s="20" t="s">
        <v>1</v>
      </c>
      <c r="AH4" s="19" t="s">
        <v>1</v>
      </c>
      <c r="AI4" s="19" t="s">
        <v>1</v>
      </c>
      <c r="AJ4" s="19" t="s">
        <v>1</v>
      </c>
      <c r="AK4" s="19" t="s">
        <v>1</v>
      </c>
      <c r="AL4" s="19" t="s">
        <v>1</v>
      </c>
      <c r="AM4" s="19" t="s">
        <v>1</v>
      </c>
      <c r="AN4" s="19" t="s">
        <v>1</v>
      </c>
      <c r="AO4" s="20" t="s">
        <v>1</v>
      </c>
      <c r="AP4" s="19" t="s">
        <v>1</v>
      </c>
      <c r="AQ4" s="19" t="s">
        <v>1</v>
      </c>
      <c r="AR4" s="19" t="s">
        <v>1</v>
      </c>
      <c r="AS4" s="19" t="s">
        <v>1</v>
      </c>
      <c r="AT4" s="19" t="s">
        <v>1</v>
      </c>
      <c r="AU4" s="19" t="s">
        <v>1</v>
      </c>
      <c r="AV4" s="19" t="s">
        <v>1</v>
      </c>
      <c r="AW4" s="20" t="s">
        <v>1</v>
      </c>
      <c r="AX4" s="19" t="s">
        <v>1</v>
      </c>
      <c r="AY4" s="19" t="s">
        <v>1</v>
      </c>
      <c r="AZ4" s="19" t="s">
        <v>1</v>
      </c>
      <c r="BA4" s="19" t="s">
        <v>1</v>
      </c>
      <c r="BB4" s="19" t="s">
        <v>1</v>
      </c>
      <c r="BC4" s="19" t="s">
        <v>1</v>
      </c>
      <c r="BD4" s="19" t="s">
        <v>1</v>
      </c>
      <c r="BE4" s="20" t="s">
        <v>1</v>
      </c>
      <c r="BF4" s="19" t="s">
        <v>1</v>
      </c>
      <c r="BG4" s="19" t="s">
        <v>1</v>
      </c>
      <c r="BH4" s="19" t="s">
        <v>1</v>
      </c>
      <c r="BI4" s="19" t="s">
        <v>1</v>
      </c>
      <c r="BJ4" s="19" t="s">
        <v>1</v>
      </c>
      <c r="BK4" s="19" t="s">
        <v>1</v>
      </c>
      <c r="BL4" s="19" t="s">
        <v>1</v>
      </c>
      <c r="BM4" s="20" t="s">
        <v>1</v>
      </c>
      <c r="BN4" s="19" t="s">
        <v>1</v>
      </c>
      <c r="BO4" s="19" t="s">
        <v>1</v>
      </c>
      <c r="BP4" s="19" t="s">
        <v>1</v>
      </c>
      <c r="BQ4" s="19" t="s">
        <v>1</v>
      </c>
      <c r="BR4" s="19" t="s">
        <v>1</v>
      </c>
      <c r="BS4" s="19" t="s">
        <v>1</v>
      </c>
      <c r="BT4" s="19" t="s">
        <v>1</v>
      </c>
      <c r="BU4" s="20" t="s">
        <v>1</v>
      </c>
      <c r="BV4" s="19" t="s">
        <v>1</v>
      </c>
      <c r="BW4" s="19" t="s">
        <v>1</v>
      </c>
      <c r="BX4" s="19" t="s">
        <v>1</v>
      </c>
      <c r="BY4" s="19" t="s">
        <v>1</v>
      </c>
      <c r="BZ4" s="19" t="s">
        <v>1</v>
      </c>
      <c r="CA4" s="19" t="s">
        <v>1</v>
      </c>
      <c r="CB4" s="19" t="s">
        <v>1</v>
      </c>
      <c r="CC4" s="20" t="s">
        <v>1</v>
      </c>
      <c r="CD4" s="19" t="s">
        <v>1</v>
      </c>
      <c r="CE4" s="19" t="s">
        <v>1</v>
      </c>
      <c r="CF4" s="19" t="s">
        <v>1</v>
      </c>
      <c r="CG4" s="19" t="s">
        <v>1</v>
      </c>
      <c r="CH4" s="19" t="s">
        <v>1</v>
      </c>
      <c r="CI4" s="19" t="s">
        <v>1</v>
      </c>
      <c r="CJ4" s="19" t="s">
        <v>1</v>
      </c>
      <c r="CK4" s="20" t="s">
        <v>1</v>
      </c>
      <c r="CL4" s="19" t="s">
        <v>1</v>
      </c>
      <c r="CM4" s="19" t="s">
        <v>1</v>
      </c>
      <c r="CN4" s="19" t="s">
        <v>1</v>
      </c>
      <c r="CO4" s="19" t="s">
        <v>1</v>
      </c>
      <c r="CP4" s="19" t="s">
        <v>1</v>
      </c>
      <c r="CQ4" s="19" t="s">
        <v>1</v>
      </c>
      <c r="CR4" s="19" t="s">
        <v>1</v>
      </c>
      <c r="CS4" s="20" t="s">
        <v>1</v>
      </c>
      <c r="CT4" s="26" t="s">
        <v>1</v>
      </c>
      <c r="CU4" s="36" t="s">
        <v>2</v>
      </c>
      <c r="CV4" s="26" t="s">
        <v>1</v>
      </c>
      <c r="CW4" s="36" t="s">
        <v>2</v>
      </c>
      <c r="CX4" s="26" t="s">
        <v>1</v>
      </c>
      <c r="CY4" s="36" t="s">
        <v>2</v>
      </c>
      <c r="CZ4" s="53" t="s">
        <v>1</v>
      </c>
      <c r="DA4" s="54" t="s">
        <v>2</v>
      </c>
      <c r="DB4" s="53" t="s">
        <v>1</v>
      </c>
      <c r="DC4" s="54" t="s">
        <v>2</v>
      </c>
      <c r="DD4" s="53" t="s">
        <v>1</v>
      </c>
      <c r="DE4" s="54" t="s">
        <v>2</v>
      </c>
      <c r="DF4" s="53" t="s">
        <v>1</v>
      </c>
      <c r="DG4" s="54" t="s">
        <v>2</v>
      </c>
      <c r="DH4" s="53" t="s">
        <v>1</v>
      </c>
      <c r="DI4" s="54" t="s">
        <v>2</v>
      </c>
    </row>
    <row r="5" spans="1:113" ht="28.8">
      <c r="A5" s="97" t="s">
        <v>90</v>
      </c>
      <c r="B5" s="61"/>
      <c r="C5" s="61"/>
      <c r="D5" s="61"/>
      <c r="E5" s="61"/>
      <c r="F5" s="61"/>
      <c r="G5" s="61"/>
      <c r="H5" s="61"/>
      <c r="I5" s="9"/>
      <c r="J5" s="61"/>
      <c r="K5" s="61"/>
      <c r="L5" s="61"/>
      <c r="M5" s="61"/>
      <c r="N5" s="61"/>
      <c r="O5" s="61"/>
      <c r="P5" s="61"/>
      <c r="Q5" s="9"/>
      <c r="R5" s="61"/>
      <c r="S5" s="61"/>
      <c r="T5" s="61"/>
      <c r="U5" s="61"/>
      <c r="V5" s="61"/>
      <c r="W5" s="61"/>
      <c r="X5" s="61"/>
      <c r="Y5" s="9"/>
      <c r="AG5" s="9"/>
      <c r="AO5" s="9"/>
      <c r="AW5" s="9"/>
      <c r="BE5" s="9"/>
      <c r="BM5" s="9"/>
      <c r="BU5" s="9"/>
      <c r="CC5" s="9"/>
      <c r="CK5" s="9"/>
      <c r="CS5" s="9"/>
      <c r="CT5" s="8"/>
      <c r="CV5" s="8"/>
      <c r="CX5" s="8"/>
      <c r="CZ5" s="8"/>
      <c r="DA5" s="9"/>
      <c r="DB5" s="8"/>
      <c r="DC5" s="9"/>
      <c r="DD5" s="8"/>
      <c r="DE5" s="9"/>
      <c r="DF5" s="8"/>
      <c r="DG5" s="9"/>
      <c r="DH5" s="8"/>
      <c r="DI5" s="9"/>
    </row>
    <row r="6" spans="1:113">
      <c r="A6" s="98" t="s">
        <v>3</v>
      </c>
      <c r="B6" s="61"/>
      <c r="C6" s="61"/>
      <c r="D6" s="61"/>
      <c r="E6" s="61"/>
      <c r="F6" s="61"/>
      <c r="G6" s="61"/>
      <c r="H6" s="61"/>
      <c r="I6" s="9"/>
      <c r="J6" s="61"/>
      <c r="K6" s="61"/>
      <c r="L6" s="61"/>
      <c r="M6" s="61"/>
      <c r="N6" s="61"/>
      <c r="O6" s="61"/>
      <c r="P6" s="61"/>
      <c r="Q6" s="9"/>
      <c r="R6" s="61"/>
      <c r="S6" s="61"/>
      <c r="T6" s="61"/>
      <c r="U6" s="61"/>
      <c r="V6" s="61"/>
      <c r="W6" s="61"/>
      <c r="X6" s="61"/>
      <c r="Y6" s="9"/>
      <c r="AG6" s="9"/>
      <c r="AO6" s="9"/>
      <c r="AW6" s="9"/>
      <c r="BE6" s="9"/>
      <c r="BM6" s="9"/>
      <c r="BU6" s="9"/>
      <c r="CC6" s="9"/>
      <c r="CK6" s="9"/>
      <c r="CS6" s="9"/>
      <c r="CT6" s="8"/>
      <c r="CV6" s="8"/>
      <c r="CX6" s="8"/>
      <c r="CZ6" s="8"/>
      <c r="DA6" s="9"/>
      <c r="DB6" s="8"/>
      <c r="DC6" s="9"/>
      <c r="DD6" s="8"/>
      <c r="DE6" s="9"/>
      <c r="DF6" s="8"/>
      <c r="DG6" s="9"/>
      <c r="DH6" s="8"/>
      <c r="DI6" s="9"/>
    </row>
    <row r="7" spans="1:113">
      <c r="A7" s="99" t="s">
        <v>4</v>
      </c>
      <c r="B7" s="2">
        <v>49</v>
      </c>
      <c r="C7" s="2">
        <v>70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47">
        <v>5</v>
      </c>
      <c r="J7" s="2">
        <v>21</v>
      </c>
      <c r="K7" s="2">
        <v>61</v>
      </c>
      <c r="L7" s="2">
        <v>25</v>
      </c>
      <c r="M7" s="2">
        <v>103</v>
      </c>
      <c r="N7" s="2">
        <v>96</v>
      </c>
      <c r="O7" s="2">
        <v>67</v>
      </c>
      <c r="P7" s="2">
        <v>82</v>
      </c>
      <c r="Q7" s="47">
        <v>23</v>
      </c>
      <c r="R7" s="2">
        <v>4</v>
      </c>
      <c r="S7" s="2">
        <v>4</v>
      </c>
      <c r="T7" s="2">
        <v>2</v>
      </c>
      <c r="U7" s="2">
        <v>9</v>
      </c>
      <c r="V7" s="2">
        <v>10</v>
      </c>
      <c r="W7" s="2">
        <v>40</v>
      </c>
      <c r="X7" s="2">
        <v>36</v>
      </c>
      <c r="Y7" s="47">
        <v>16</v>
      </c>
      <c r="Z7" s="17">
        <v>26</v>
      </c>
      <c r="AA7" s="17">
        <v>20</v>
      </c>
      <c r="AB7" s="17">
        <v>9</v>
      </c>
      <c r="AC7" s="17">
        <v>18</v>
      </c>
      <c r="AD7" s="17">
        <v>34</v>
      </c>
      <c r="AE7" s="17">
        <v>25</v>
      </c>
      <c r="AF7" s="17">
        <v>47</v>
      </c>
      <c r="AG7" s="47">
        <v>54</v>
      </c>
      <c r="AH7" s="17">
        <v>0</v>
      </c>
      <c r="AI7" s="17">
        <v>2</v>
      </c>
      <c r="AJ7" s="17">
        <v>0</v>
      </c>
      <c r="AK7" s="17">
        <v>2</v>
      </c>
      <c r="AL7" s="17">
        <v>0</v>
      </c>
      <c r="AM7" s="17">
        <v>1</v>
      </c>
      <c r="AN7" s="17">
        <v>1</v>
      </c>
      <c r="AO7" s="47">
        <v>0</v>
      </c>
      <c r="AP7" s="17">
        <v>19</v>
      </c>
      <c r="AQ7" s="17">
        <v>164</v>
      </c>
      <c r="AR7" s="17">
        <v>103</v>
      </c>
      <c r="AS7" s="17">
        <v>23</v>
      </c>
      <c r="AT7" s="17">
        <v>5</v>
      </c>
      <c r="AU7" s="17">
        <v>5</v>
      </c>
      <c r="AV7" s="17">
        <v>20</v>
      </c>
      <c r="AW7" s="47">
        <v>2</v>
      </c>
      <c r="AX7" s="3">
        <v>0</v>
      </c>
      <c r="AY7" s="3">
        <v>1</v>
      </c>
      <c r="AZ7" s="3">
        <v>0</v>
      </c>
      <c r="BA7" s="3">
        <v>0</v>
      </c>
      <c r="BB7" s="3">
        <v>0</v>
      </c>
      <c r="BC7" s="3">
        <v>1</v>
      </c>
      <c r="BD7" s="3">
        <v>0</v>
      </c>
      <c r="BE7" s="10">
        <v>2</v>
      </c>
      <c r="BF7" s="3">
        <v>11</v>
      </c>
      <c r="BG7" s="3">
        <v>73</v>
      </c>
      <c r="BH7" s="3">
        <f>64+80</f>
        <v>144</v>
      </c>
      <c r="BI7" s="3">
        <v>131</v>
      </c>
      <c r="BJ7" s="3">
        <v>142</v>
      </c>
      <c r="BK7" s="3">
        <v>0</v>
      </c>
      <c r="BL7" s="3">
        <v>185</v>
      </c>
      <c r="BM7" s="10">
        <v>143</v>
      </c>
      <c r="BN7" s="3">
        <v>0</v>
      </c>
      <c r="BO7" s="3">
        <v>8</v>
      </c>
      <c r="BP7" s="3">
        <v>6</v>
      </c>
      <c r="BQ7" s="2">
        <v>3</v>
      </c>
      <c r="BR7" s="2">
        <v>1</v>
      </c>
      <c r="BS7" s="2">
        <v>1</v>
      </c>
      <c r="BT7" s="2">
        <v>1</v>
      </c>
      <c r="BU7" s="57">
        <v>1</v>
      </c>
      <c r="BV7" s="3">
        <v>0</v>
      </c>
      <c r="BW7" s="3">
        <v>20</v>
      </c>
      <c r="BX7" s="3">
        <v>1</v>
      </c>
      <c r="BY7" s="3">
        <v>0</v>
      </c>
      <c r="BZ7" s="3">
        <v>0</v>
      </c>
      <c r="CA7" s="3">
        <v>0</v>
      </c>
      <c r="CB7" s="3">
        <v>5</v>
      </c>
      <c r="CC7" s="10">
        <v>1</v>
      </c>
      <c r="CD7" s="3">
        <v>0</v>
      </c>
      <c r="CE7" s="3">
        <v>2</v>
      </c>
      <c r="CF7" s="3">
        <v>2</v>
      </c>
      <c r="CG7" s="3">
        <v>0</v>
      </c>
      <c r="CH7" s="3">
        <v>4</v>
      </c>
      <c r="CI7" s="3">
        <v>4</v>
      </c>
      <c r="CJ7" s="3">
        <v>1</v>
      </c>
      <c r="CK7" s="10">
        <v>1</v>
      </c>
      <c r="CL7" s="3">
        <v>0</v>
      </c>
      <c r="CM7" s="3">
        <v>0</v>
      </c>
      <c r="CN7" s="3">
        <v>4</v>
      </c>
      <c r="CO7" s="3">
        <v>8</v>
      </c>
      <c r="CP7" s="3">
        <v>1</v>
      </c>
      <c r="CQ7" s="3">
        <v>5</v>
      </c>
      <c r="CR7" s="3">
        <v>4</v>
      </c>
      <c r="CS7" s="57">
        <v>5</v>
      </c>
      <c r="CT7" s="18">
        <f t="shared" ref="CT7:CT10" si="0">SUMIF($B$3:$CS$3,"=2018",$B7:$CS7)</f>
        <v>130</v>
      </c>
      <c r="CU7" s="37">
        <f>CT7*100/$CT$11</f>
        <v>2.0236612702366128</v>
      </c>
      <c r="CV7" s="18">
        <f>SUMIF($B$3:$CS$3,"=2019",$B7:$CS7)</f>
        <v>425</v>
      </c>
      <c r="CW7" s="37">
        <f>CV7*100/$CV$11</f>
        <v>2.3484555451179752</v>
      </c>
      <c r="CX7" s="18">
        <f>SUMIF($B$3:$CS$3,"=2020",$B7:$CS7)</f>
        <v>296</v>
      </c>
      <c r="CY7" s="37">
        <f>CX7*100/$CX$11</f>
        <v>1.5833957419492886</v>
      </c>
      <c r="CZ7" s="18">
        <f>SUMIF($B$3:$CS$3,"=2021",$B7:$CS7)</f>
        <v>297</v>
      </c>
      <c r="DA7" s="25">
        <f>CZ7*100/$CZ$11</f>
        <v>1.4778325123152709</v>
      </c>
      <c r="DB7" s="18">
        <f>SUMIF($B$3:$CS$3,"=2022",$B7:$CS7)</f>
        <v>293</v>
      </c>
      <c r="DC7" s="25">
        <f>DB7*100/$DB$11</f>
        <v>1.2477642449535815</v>
      </c>
      <c r="DD7" s="18">
        <f>SUMIF($B$3:$CS$3,"=2023",$B7:$CS7)</f>
        <v>150</v>
      </c>
      <c r="DE7" s="25">
        <f>DD7*100/$DD$11</f>
        <v>0.59478964272968793</v>
      </c>
      <c r="DF7" s="18">
        <f>SUMIF($B$3:$CS$3,"=2024",$B7:$CS7)</f>
        <v>382</v>
      </c>
      <c r="DG7" s="25">
        <f>DF7*100/$DF$11</f>
        <v>1.3157894736842106</v>
      </c>
      <c r="DH7" s="18">
        <f>SUMIF($B$3:$CS$3,"=2025",$B7:$CS7)</f>
        <v>253</v>
      </c>
      <c r="DI7" s="25">
        <f>DH7*100/$DH$11</f>
        <v>0.83185375156178076</v>
      </c>
    </row>
    <row r="8" spans="1:113">
      <c r="A8" s="100" t="s">
        <v>78</v>
      </c>
      <c r="B8" s="2">
        <v>67</v>
      </c>
      <c r="C8" s="2">
        <v>91</v>
      </c>
      <c r="D8" s="2">
        <v>16</v>
      </c>
      <c r="E8" s="2">
        <v>96</v>
      </c>
      <c r="F8" s="2">
        <v>83</v>
      </c>
      <c r="G8" s="2">
        <v>88</v>
      </c>
      <c r="H8" s="2">
        <v>65</v>
      </c>
      <c r="I8" s="47">
        <v>210</v>
      </c>
      <c r="J8" s="2">
        <v>273</v>
      </c>
      <c r="K8" s="2">
        <v>499</v>
      </c>
      <c r="L8" s="2">
        <v>539</v>
      </c>
      <c r="M8" s="2">
        <v>612</v>
      </c>
      <c r="N8" s="2">
        <v>706</v>
      </c>
      <c r="O8" s="2">
        <v>573</v>
      </c>
      <c r="P8" s="2">
        <v>323</v>
      </c>
      <c r="Q8" s="47">
        <v>403</v>
      </c>
      <c r="R8" s="2">
        <v>107</v>
      </c>
      <c r="S8" s="2">
        <v>233</v>
      </c>
      <c r="T8" s="2">
        <v>177</v>
      </c>
      <c r="U8" s="2">
        <v>220</v>
      </c>
      <c r="V8" s="2">
        <v>199</v>
      </c>
      <c r="W8" s="2">
        <v>328</v>
      </c>
      <c r="X8" s="2">
        <v>668</v>
      </c>
      <c r="Y8" s="47">
        <v>483</v>
      </c>
      <c r="Z8" s="17">
        <v>9</v>
      </c>
      <c r="AA8" s="17">
        <v>11</v>
      </c>
      <c r="AB8" s="17">
        <v>4</v>
      </c>
      <c r="AC8" s="17">
        <v>16</v>
      </c>
      <c r="AD8" s="17">
        <v>5</v>
      </c>
      <c r="AE8" s="17">
        <v>14</v>
      </c>
      <c r="AF8" s="17">
        <v>31</v>
      </c>
      <c r="AG8" s="47">
        <v>220</v>
      </c>
      <c r="AH8" s="17">
        <v>67</v>
      </c>
      <c r="AI8" s="17">
        <v>50</v>
      </c>
      <c r="AJ8" s="17">
        <v>7</v>
      </c>
      <c r="AK8" s="17">
        <v>52</v>
      </c>
      <c r="AL8" s="17">
        <v>12</v>
      </c>
      <c r="AM8" s="17">
        <v>113</v>
      </c>
      <c r="AN8" s="17">
        <v>190</v>
      </c>
      <c r="AO8" s="47">
        <v>78</v>
      </c>
      <c r="AP8" s="17">
        <v>128</v>
      </c>
      <c r="AQ8" s="17">
        <v>167</v>
      </c>
      <c r="AR8" s="17">
        <v>251</v>
      </c>
      <c r="AS8" s="17">
        <v>272</v>
      </c>
      <c r="AT8" s="17">
        <v>159</v>
      </c>
      <c r="AU8" s="17">
        <v>110</v>
      </c>
      <c r="AV8" s="17">
        <v>416</v>
      </c>
      <c r="AW8" s="47">
        <v>164</v>
      </c>
      <c r="AX8" s="3">
        <v>18</v>
      </c>
      <c r="AY8" s="3">
        <v>53</v>
      </c>
      <c r="AZ8" s="3">
        <v>55</v>
      </c>
      <c r="BA8" s="3">
        <v>52</v>
      </c>
      <c r="BB8" s="3">
        <v>63</v>
      </c>
      <c r="BC8" s="3">
        <v>40</v>
      </c>
      <c r="BD8" s="3">
        <v>78</v>
      </c>
      <c r="BE8" s="10">
        <v>85</v>
      </c>
      <c r="BF8" s="3">
        <v>13</v>
      </c>
      <c r="BG8" s="3">
        <v>197</v>
      </c>
      <c r="BH8" s="3">
        <f>125+165</f>
        <v>290</v>
      </c>
      <c r="BI8" s="3">
        <v>265</v>
      </c>
      <c r="BJ8" s="3">
        <v>277</v>
      </c>
      <c r="BK8" s="3">
        <v>6</v>
      </c>
      <c r="BL8" s="3">
        <v>241</v>
      </c>
      <c r="BM8" s="10">
        <v>253</v>
      </c>
      <c r="BN8" s="3">
        <v>27</v>
      </c>
      <c r="BO8" s="3">
        <v>107</v>
      </c>
      <c r="BP8" s="3">
        <v>70</v>
      </c>
      <c r="BQ8" s="3">
        <v>34</v>
      </c>
      <c r="BR8" s="3">
        <v>27</v>
      </c>
      <c r="BS8" s="3">
        <v>37</v>
      </c>
      <c r="BT8" s="3">
        <v>44</v>
      </c>
      <c r="BU8" s="10">
        <v>63</v>
      </c>
      <c r="BV8" s="3">
        <v>9</v>
      </c>
      <c r="BW8" s="3">
        <v>44</v>
      </c>
      <c r="BX8" s="3">
        <v>42</v>
      </c>
      <c r="BY8" s="3">
        <v>16</v>
      </c>
      <c r="BZ8" s="3">
        <v>51</v>
      </c>
      <c r="CA8" s="3">
        <v>89</v>
      </c>
      <c r="CB8" s="3">
        <v>90</v>
      </c>
      <c r="CC8" s="10">
        <v>83</v>
      </c>
      <c r="CD8" s="3">
        <v>16</v>
      </c>
      <c r="CE8" s="3">
        <v>48</v>
      </c>
      <c r="CF8" s="3">
        <v>44</v>
      </c>
      <c r="CG8" s="3">
        <v>37</v>
      </c>
      <c r="CH8" s="3">
        <v>31</v>
      </c>
      <c r="CI8" s="3">
        <v>27</v>
      </c>
      <c r="CJ8" s="3">
        <v>29</v>
      </c>
      <c r="CK8" s="10">
        <v>22</v>
      </c>
      <c r="CL8" s="3">
        <v>7</v>
      </c>
      <c r="CM8" s="3">
        <v>27</v>
      </c>
      <c r="CN8" s="3">
        <v>32</v>
      </c>
      <c r="CO8" s="3">
        <v>46</v>
      </c>
      <c r="CP8" s="3">
        <v>38</v>
      </c>
      <c r="CQ8" s="3">
        <v>42</v>
      </c>
      <c r="CR8" s="3">
        <v>86</v>
      </c>
      <c r="CS8" s="10">
        <v>80</v>
      </c>
      <c r="CT8" s="18">
        <f t="shared" si="0"/>
        <v>741</v>
      </c>
      <c r="CU8" s="37">
        <f t="shared" ref="CU8:CU10" si="1">CT8*100/$CT$11</f>
        <v>11.534869240348693</v>
      </c>
      <c r="CV8" s="18">
        <f t="shared" ref="CV8:CV10" si="2">SUMIF($B$3:$CS$3,"=2019",$B8:$CS8)</f>
        <v>1527</v>
      </c>
      <c r="CW8" s="37">
        <f t="shared" ref="CW8:CW10" si="3">CV8*100/$CV$11</f>
        <v>8.4378626291650551</v>
      </c>
      <c r="CX8" s="18">
        <f t="shared" ref="CX8:CX10" si="4">SUMIF($B$3:$CS$3,"=2020",$B8:$CS8)</f>
        <v>1527</v>
      </c>
      <c r="CY8" s="37">
        <f t="shared" ref="CY8:CY10" si="5">CX8*100/$CX$11</f>
        <v>8.1683962768802818</v>
      </c>
      <c r="CZ8" s="18">
        <f t="shared" ref="CZ8:CZ10" si="6">SUMIF($B$3:$CS$3,"=2021",$B8:$CS8)</f>
        <v>1718</v>
      </c>
      <c r="DA8" s="25">
        <f t="shared" ref="DA8:DA10" si="7">CZ8*100/$CZ$11</f>
        <v>8.5485395830223414</v>
      </c>
      <c r="DB8" s="18">
        <f>SUMIF($B$3:$CS$3,"=2022",$B8:$CS8)</f>
        <v>1651</v>
      </c>
      <c r="DC8" s="25">
        <f>DB8*100/$DB$11</f>
        <v>7.0309172983561874</v>
      </c>
      <c r="DD8" s="18">
        <f>SUMIF($B$3:$CS$3,"=2023",$B8:$CS8)</f>
        <v>1467</v>
      </c>
      <c r="DE8" s="25">
        <f>DD8*100/$DD$11</f>
        <v>5.8170427058963483</v>
      </c>
      <c r="DF8" s="18">
        <f>SUMIF($B$3:$CS$3,"=2024",$B8:$CS8)</f>
        <v>2261</v>
      </c>
      <c r="DG8" s="25">
        <f>DF8*100/$DF$11</f>
        <v>7.7879581151832458</v>
      </c>
      <c r="DH8" s="18">
        <f>SUMIF($B$3:$CS$3,"=2025",$B8:$CS8)</f>
        <v>2144</v>
      </c>
      <c r="DI8" s="25">
        <f>DH8*100/$DH$11</f>
        <v>7.0493851515749322</v>
      </c>
    </row>
    <row r="9" spans="1:113">
      <c r="A9" s="100" t="s">
        <v>79</v>
      </c>
      <c r="B9" s="2">
        <v>464</v>
      </c>
      <c r="C9" s="2">
        <v>1062</v>
      </c>
      <c r="D9" s="2">
        <v>267</v>
      </c>
      <c r="E9" s="45">
        <v>1917</v>
      </c>
      <c r="F9" s="45">
        <v>1695</v>
      </c>
      <c r="G9" s="45">
        <v>1765</v>
      </c>
      <c r="H9" s="45">
        <v>1650</v>
      </c>
      <c r="I9" s="47">
        <v>1254</v>
      </c>
      <c r="J9" s="2">
        <v>935</v>
      </c>
      <c r="K9" s="2">
        <v>2708</v>
      </c>
      <c r="L9" s="2">
        <v>2887</v>
      </c>
      <c r="M9" s="45">
        <v>1675</v>
      </c>
      <c r="N9" s="45">
        <v>2729</v>
      </c>
      <c r="O9" s="45">
        <v>3050</v>
      </c>
      <c r="P9" s="45">
        <v>3672</v>
      </c>
      <c r="Q9" s="47">
        <v>2944</v>
      </c>
      <c r="R9" s="2">
        <v>674</v>
      </c>
      <c r="S9" s="2">
        <v>1361</v>
      </c>
      <c r="T9" s="2">
        <v>1833</v>
      </c>
      <c r="U9" s="45">
        <v>2241</v>
      </c>
      <c r="V9" s="45">
        <v>2422</v>
      </c>
      <c r="W9" s="45">
        <v>3005</v>
      </c>
      <c r="X9" s="45">
        <v>3235</v>
      </c>
      <c r="Y9" s="47">
        <v>5074</v>
      </c>
      <c r="Z9" s="17">
        <v>29</v>
      </c>
      <c r="AA9" s="17">
        <v>68</v>
      </c>
      <c r="AB9" s="17">
        <v>55</v>
      </c>
      <c r="AC9" s="17">
        <v>72</v>
      </c>
      <c r="AD9" s="17">
        <v>86</v>
      </c>
      <c r="AE9" s="17">
        <v>69</v>
      </c>
      <c r="AF9" s="17">
        <v>280</v>
      </c>
      <c r="AG9" s="47">
        <v>525</v>
      </c>
      <c r="AH9" s="17">
        <v>460</v>
      </c>
      <c r="AI9" s="17">
        <v>1198</v>
      </c>
      <c r="AJ9" s="17">
        <v>698</v>
      </c>
      <c r="AK9" s="17">
        <v>1099</v>
      </c>
      <c r="AL9" s="17">
        <v>1022</v>
      </c>
      <c r="AM9" s="17">
        <v>785</v>
      </c>
      <c r="AN9" s="17">
        <v>1273</v>
      </c>
      <c r="AO9" s="47">
        <v>883</v>
      </c>
      <c r="AP9" s="17">
        <v>529</v>
      </c>
      <c r="AQ9" s="17">
        <v>1551</v>
      </c>
      <c r="AR9" s="17">
        <v>1476</v>
      </c>
      <c r="AS9" s="17">
        <v>1163</v>
      </c>
      <c r="AT9" s="17">
        <v>1949</v>
      </c>
      <c r="AU9" s="17">
        <v>2398</v>
      </c>
      <c r="AV9" s="17">
        <v>2171</v>
      </c>
      <c r="AW9" s="47">
        <v>1851</v>
      </c>
      <c r="AX9" s="3">
        <v>366</v>
      </c>
      <c r="AY9" s="3">
        <v>918</v>
      </c>
      <c r="AZ9" s="3">
        <v>1444</v>
      </c>
      <c r="BA9" s="17">
        <v>1479</v>
      </c>
      <c r="BB9" s="17">
        <v>1325</v>
      </c>
      <c r="BC9" s="17">
        <v>1195</v>
      </c>
      <c r="BD9" s="17">
        <v>1712</v>
      </c>
      <c r="BE9" s="47">
        <v>2108</v>
      </c>
      <c r="BF9" s="3">
        <v>137</v>
      </c>
      <c r="BG9" s="3">
        <v>507</v>
      </c>
      <c r="BH9" s="3">
        <f>257+301</f>
        <v>558</v>
      </c>
      <c r="BI9" s="3">
        <v>511</v>
      </c>
      <c r="BJ9" s="3">
        <v>556</v>
      </c>
      <c r="BK9" s="3">
        <v>168</v>
      </c>
      <c r="BL9" s="3">
        <v>813</v>
      </c>
      <c r="BM9" s="10">
        <v>1100</v>
      </c>
      <c r="BN9" s="3">
        <v>589</v>
      </c>
      <c r="BO9" s="3">
        <v>1789</v>
      </c>
      <c r="BP9" s="3">
        <v>1972</v>
      </c>
      <c r="BQ9" s="17">
        <v>1798</v>
      </c>
      <c r="BR9" s="17">
        <v>1818</v>
      </c>
      <c r="BS9" s="17">
        <v>2291</v>
      </c>
      <c r="BT9" s="17">
        <v>2112</v>
      </c>
      <c r="BU9" s="47">
        <v>1928</v>
      </c>
      <c r="BV9" s="3">
        <v>47</v>
      </c>
      <c r="BW9" s="3">
        <v>257</v>
      </c>
      <c r="BX9" s="3">
        <v>400</v>
      </c>
      <c r="BY9" s="3">
        <v>339</v>
      </c>
      <c r="BZ9" s="3">
        <v>819</v>
      </c>
      <c r="CA9" s="3">
        <v>1033</v>
      </c>
      <c r="CB9" s="3">
        <v>809</v>
      </c>
      <c r="CC9" s="10">
        <v>864</v>
      </c>
      <c r="CD9" s="3">
        <v>179</v>
      </c>
      <c r="CE9" s="3">
        <v>1011</v>
      </c>
      <c r="CF9" s="3">
        <v>1448</v>
      </c>
      <c r="CG9" s="17">
        <v>1246</v>
      </c>
      <c r="CH9" s="17">
        <v>1118</v>
      </c>
      <c r="CI9" s="17">
        <v>1166</v>
      </c>
      <c r="CJ9" s="17">
        <v>886</v>
      </c>
      <c r="CK9" s="47">
        <v>525</v>
      </c>
      <c r="CL9" s="3">
        <v>170</v>
      </c>
      <c r="CM9" s="3">
        <v>729</v>
      </c>
      <c r="CN9" s="3">
        <v>855</v>
      </c>
      <c r="CO9" s="17">
        <v>779</v>
      </c>
      <c r="CP9" s="17">
        <v>1019</v>
      </c>
      <c r="CQ9" s="17">
        <v>1309</v>
      </c>
      <c r="CR9" s="17">
        <v>1409</v>
      </c>
      <c r="CS9" s="47">
        <v>2084</v>
      </c>
      <c r="CT9" s="18">
        <f t="shared" si="0"/>
        <v>4579</v>
      </c>
      <c r="CU9" s="37">
        <f t="shared" si="1"/>
        <v>71.279576587795759</v>
      </c>
      <c r="CV9" s="18">
        <f t="shared" si="2"/>
        <v>13159</v>
      </c>
      <c r="CW9" s="37">
        <f t="shared" si="3"/>
        <v>72.713709454605734</v>
      </c>
      <c r="CX9" s="18">
        <f t="shared" si="4"/>
        <v>13893</v>
      </c>
      <c r="CY9" s="37">
        <f t="shared" si="5"/>
        <v>74.317962982775228</v>
      </c>
      <c r="CZ9" s="18">
        <f t="shared" si="6"/>
        <v>14319</v>
      </c>
      <c r="DA9" s="25">
        <f t="shared" si="7"/>
        <v>71.24944021495746</v>
      </c>
      <c r="DB9" s="18">
        <f>SUMIF($B$3:$CS$3,"=2022",$B9:$CS9)</f>
        <v>16558</v>
      </c>
      <c r="DC9" s="25">
        <f>DB9*100/$DB$11</f>
        <v>70.513584873520145</v>
      </c>
      <c r="DD9" s="18">
        <f>SUMIF($B$3:$CS$3,"=2023",$B9:$CS9)</f>
        <v>18234</v>
      </c>
      <c r="DE9" s="25">
        <f>DD9*100/$DD$11</f>
        <v>72.302628970220866</v>
      </c>
      <c r="DF9" s="18">
        <f>SUMIF($B$3:$CS$3,"=2024",$B9:$CS9)</f>
        <v>20022</v>
      </c>
      <c r="DG9" s="25">
        <f>DF9*100/$DF$11</f>
        <v>68.965279691375031</v>
      </c>
      <c r="DH9" s="18">
        <f>SUMIF($B$3:$CS$3,"=2025",$B9:$CS9)</f>
        <v>21140</v>
      </c>
      <c r="DI9" s="25">
        <f>DH9*100/$DH$11</f>
        <v>69.507463668047606</v>
      </c>
    </row>
    <row r="10" spans="1:113">
      <c r="A10" s="100" t="s">
        <v>5</v>
      </c>
      <c r="B10" s="2">
        <v>60</v>
      </c>
      <c r="C10" s="2">
        <v>279</v>
      </c>
      <c r="D10" s="2">
        <v>23</v>
      </c>
      <c r="E10" s="2">
        <v>505</v>
      </c>
      <c r="F10" s="2">
        <v>568</v>
      </c>
      <c r="G10" s="2">
        <v>683</v>
      </c>
      <c r="H10" s="2">
        <v>678</v>
      </c>
      <c r="I10" s="47">
        <v>711</v>
      </c>
      <c r="J10" s="2">
        <v>234</v>
      </c>
      <c r="K10" s="2">
        <v>502</v>
      </c>
      <c r="L10" s="2">
        <v>584</v>
      </c>
      <c r="M10" s="2">
        <v>673</v>
      </c>
      <c r="N10" s="2">
        <v>1057</v>
      </c>
      <c r="O10" s="2">
        <v>1262</v>
      </c>
      <c r="P10" s="2">
        <v>1320</v>
      </c>
      <c r="Q10" s="47">
        <v>1380</v>
      </c>
      <c r="R10" s="2">
        <v>240</v>
      </c>
      <c r="S10" s="2">
        <v>409</v>
      </c>
      <c r="T10" s="2">
        <v>529</v>
      </c>
      <c r="U10" s="2">
        <v>436</v>
      </c>
      <c r="V10" s="2">
        <v>455</v>
      </c>
      <c r="W10" s="2">
        <v>484</v>
      </c>
      <c r="X10" s="2">
        <v>542</v>
      </c>
      <c r="Y10" s="47">
        <v>506</v>
      </c>
      <c r="Z10" s="17">
        <v>4</v>
      </c>
      <c r="AA10" s="17">
        <v>10</v>
      </c>
      <c r="AB10" s="17">
        <v>14</v>
      </c>
      <c r="AC10" s="17">
        <v>10</v>
      </c>
      <c r="AD10" s="17">
        <v>15</v>
      </c>
      <c r="AE10" s="17">
        <v>9</v>
      </c>
      <c r="AF10" s="17">
        <v>72</v>
      </c>
      <c r="AG10" s="47">
        <v>113</v>
      </c>
      <c r="AH10" s="17">
        <v>61</v>
      </c>
      <c r="AI10" s="17">
        <v>205</v>
      </c>
      <c r="AJ10" s="17">
        <v>155</v>
      </c>
      <c r="AK10" s="17">
        <v>230</v>
      </c>
      <c r="AL10" s="17">
        <v>192</v>
      </c>
      <c r="AM10" s="17">
        <v>170</v>
      </c>
      <c r="AN10" s="17">
        <v>366</v>
      </c>
      <c r="AO10" s="47">
        <v>306</v>
      </c>
      <c r="AP10" s="17">
        <v>104</v>
      </c>
      <c r="AQ10" s="17">
        <v>315</v>
      </c>
      <c r="AR10" s="17">
        <v>234</v>
      </c>
      <c r="AS10" s="17">
        <v>212</v>
      </c>
      <c r="AT10" s="17">
        <v>371</v>
      </c>
      <c r="AU10" s="17">
        <v>600</v>
      </c>
      <c r="AV10" s="17">
        <v>766</v>
      </c>
      <c r="AW10" s="47">
        <v>1400</v>
      </c>
      <c r="AX10" s="3">
        <v>25</v>
      </c>
      <c r="AY10" s="3">
        <v>84</v>
      </c>
      <c r="AZ10" s="3">
        <v>103</v>
      </c>
      <c r="BA10" s="3">
        <v>206</v>
      </c>
      <c r="BB10" s="3">
        <v>324</v>
      </c>
      <c r="BC10" s="3">
        <v>148</v>
      </c>
      <c r="BD10" s="3">
        <v>146</v>
      </c>
      <c r="BE10" s="10">
        <v>205</v>
      </c>
      <c r="BF10" s="3">
        <v>68</v>
      </c>
      <c r="BG10" s="3">
        <v>235</v>
      </c>
      <c r="BH10" s="3">
        <f>159+170</f>
        <v>329</v>
      </c>
      <c r="BI10" s="3">
        <v>346</v>
      </c>
      <c r="BJ10" s="3">
        <v>401</v>
      </c>
      <c r="BK10" s="3">
        <v>75</v>
      </c>
      <c r="BL10" s="3">
        <v>412</v>
      </c>
      <c r="BM10" s="10">
        <v>613</v>
      </c>
      <c r="BN10" s="3">
        <v>63</v>
      </c>
      <c r="BO10" s="3">
        <v>391</v>
      </c>
      <c r="BP10" s="3">
        <v>437</v>
      </c>
      <c r="BQ10" s="3">
        <v>387</v>
      </c>
      <c r="BR10" s="3">
        <v>452</v>
      </c>
      <c r="BS10" s="3">
        <v>519</v>
      </c>
      <c r="BT10" s="3">
        <v>650</v>
      </c>
      <c r="BU10" s="10">
        <v>561</v>
      </c>
      <c r="BV10" s="3">
        <v>19</v>
      </c>
      <c r="BW10" s="3">
        <v>113</v>
      </c>
      <c r="BX10" s="3">
        <v>98</v>
      </c>
      <c r="BY10" s="3">
        <v>172</v>
      </c>
      <c r="BZ10" s="3">
        <v>323</v>
      </c>
      <c r="CA10" s="3">
        <v>475</v>
      </c>
      <c r="CB10" s="3">
        <v>549</v>
      </c>
      <c r="CC10" s="10">
        <v>408</v>
      </c>
      <c r="CD10" s="3">
        <v>63</v>
      </c>
      <c r="CE10" s="3">
        <v>282</v>
      </c>
      <c r="CF10" s="3">
        <v>359</v>
      </c>
      <c r="CG10" s="3">
        <v>444</v>
      </c>
      <c r="CH10" s="3">
        <v>648</v>
      </c>
      <c r="CI10" s="3">
        <v>615</v>
      </c>
      <c r="CJ10" s="3">
        <v>499</v>
      </c>
      <c r="CK10" s="10">
        <v>222</v>
      </c>
      <c r="CL10" s="3">
        <v>33</v>
      </c>
      <c r="CM10" s="3">
        <v>161</v>
      </c>
      <c r="CN10" s="3">
        <v>113</v>
      </c>
      <c r="CO10" s="3">
        <v>142</v>
      </c>
      <c r="CP10" s="3">
        <v>174</v>
      </c>
      <c r="CQ10" s="3">
        <v>328</v>
      </c>
      <c r="CR10" s="3">
        <v>367</v>
      </c>
      <c r="CS10" s="10">
        <v>452</v>
      </c>
      <c r="CT10" s="18">
        <f t="shared" si="0"/>
        <v>974</v>
      </c>
      <c r="CU10" s="37">
        <f t="shared" si="1"/>
        <v>15.161892901618929</v>
      </c>
      <c r="CV10" s="18">
        <f t="shared" si="2"/>
        <v>2986</v>
      </c>
      <c r="CW10" s="37">
        <f t="shared" si="3"/>
        <v>16.499972371111234</v>
      </c>
      <c r="CX10" s="18">
        <f t="shared" si="4"/>
        <v>2978</v>
      </c>
      <c r="CY10" s="37">
        <f t="shared" si="5"/>
        <v>15.930244998395207</v>
      </c>
      <c r="CZ10" s="18">
        <f t="shared" si="6"/>
        <v>3763</v>
      </c>
      <c r="DA10" s="25">
        <f t="shared" si="7"/>
        <v>18.72418768970493</v>
      </c>
      <c r="DB10" s="18">
        <f>SUMIF($B$3:$CS$3,"=2022",$B10:$CS10)</f>
        <v>4980</v>
      </c>
      <c r="DC10" s="25">
        <f>DB10*100/$DB$11</f>
        <v>21.207733583170089</v>
      </c>
      <c r="DD10" s="18">
        <f>SUMIF($B$3:$CS$3,"=2023",$B10:$CS10)</f>
        <v>5368</v>
      </c>
      <c r="DE10" s="25">
        <f>DD10*100/$DD$11</f>
        <v>21.285538681153099</v>
      </c>
      <c r="DF10" s="18">
        <f>SUMIF($B$3:$CS$3,"=2024",$B10:$CS10)</f>
        <v>6367</v>
      </c>
      <c r="DG10" s="25">
        <f>DF10*100/$DF$11</f>
        <v>21.930972719757509</v>
      </c>
      <c r="DH10" s="18">
        <f>SUMIF($B$3:$CS$3,"=2025",$B10:$CS10)</f>
        <v>6877</v>
      </c>
      <c r="DI10" s="25">
        <f>DH10*100/$DH$11</f>
        <v>22.611297428815679</v>
      </c>
    </row>
    <row r="11" spans="1:113" ht="15" thickBot="1">
      <c r="A11" s="51" t="s">
        <v>6</v>
      </c>
      <c r="B11" s="12">
        <f t="shared" ref="B11:BM11" si="8">SUM(B7:B10)</f>
        <v>640</v>
      </c>
      <c r="C11" s="12">
        <f t="shared" si="8"/>
        <v>1502</v>
      </c>
      <c r="D11" s="12">
        <f t="shared" si="8"/>
        <v>306</v>
      </c>
      <c r="E11" s="12">
        <f t="shared" si="8"/>
        <v>2518</v>
      </c>
      <c r="F11" s="12">
        <f t="shared" si="8"/>
        <v>2346</v>
      </c>
      <c r="G11" s="12">
        <f t="shared" si="8"/>
        <v>2537</v>
      </c>
      <c r="H11" s="12">
        <f t="shared" si="8"/>
        <v>2393</v>
      </c>
      <c r="I11" s="11">
        <f t="shared" si="8"/>
        <v>2180</v>
      </c>
      <c r="J11" s="12">
        <f t="shared" si="8"/>
        <v>1463</v>
      </c>
      <c r="K11" s="12">
        <f t="shared" si="8"/>
        <v>3770</v>
      </c>
      <c r="L11" s="12">
        <f t="shared" si="8"/>
        <v>4035</v>
      </c>
      <c r="M11" s="12">
        <f t="shared" si="8"/>
        <v>3063</v>
      </c>
      <c r="N11" s="12">
        <f t="shared" si="8"/>
        <v>4588</v>
      </c>
      <c r="O11" s="12">
        <f t="shared" si="8"/>
        <v>4952</v>
      </c>
      <c r="P11" s="12">
        <f t="shared" si="8"/>
        <v>5397</v>
      </c>
      <c r="Q11" s="11">
        <f t="shared" si="8"/>
        <v>4750</v>
      </c>
      <c r="R11" s="12">
        <f t="shared" si="8"/>
        <v>1025</v>
      </c>
      <c r="S11" s="12">
        <f t="shared" si="8"/>
        <v>2007</v>
      </c>
      <c r="T11" s="12">
        <f t="shared" si="8"/>
        <v>2541</v>
      </c>
      <c r="U11" s="12">
        <f t="shared" si="8"/>
        <v>2906</v>
      </c>
      <c r="V11" s="12">
        <f t="shared" si="8"/>
        <v>3086</v>
      </c>
      <c r="W11" s="12">
        <f t="shared" si="8"/>
        <v>3857</v>
      </c>
      <c r="X11" s="12">
        <f t="shared" si="8"/>
        <v>4481</v>
      </c>
      <c r="Y11" s="11">
        <f t="shared" si="8"/>
        <v>6079</v>
      </c>
      <c r="Z11" s="12">
        <f t="shared" si="8"/>
        <v>68</v>
      </c>
      <c r="AA11" s="12">
        <f t="shared" si="8"/>
        <v>109</v>
      </c>
      <c r="AB11" s="12">
        <f t="shared" si="8"/>
        <v>82</v>
      </c>
      <c r="AC11" s="12">
        <f t="shared" si="8"/>
        <v>116</v>
      </c>
      <c r="AD11" s="12">
        <f t="shared" si="8"/>
        <v>140</v>
      </c>
      <c r="AE11" s="12">
        <f t="shared" si="8"/>
        <v>117</v>
      </c>
      <c r="AF11" s="12">
        <f t="shared" si="8"/>
        <v>430</v>
      </c>
      <c r="AG11" s="11">
        <f t="shared" si="8"/>
        <v>912</v>
      </c>
      <c r="AH11" s="12">
        <f t="shared" si="8"/>
        <v>588</v>
      </c>
      <c r="AI11" s="12">
        <f t="shared" si="8"/>
        <v>1455</v>
      </c>
      <c r="AJ11" s="12">
        <f t="shared" si="8"/>
        <v>860</v>
      </c>
      <c r="AK11" s="12">
        <f t="shared" si="8"/>
        <v>1383</v>
      </c>
      <c r="AL11" s="12">
        <f t="shared" si="8"/>
        <v>1226</v>
      </c>
      <c r="AM11" s="12">
        <f t="shared" si="8"/>
        <v>1069</v>
      </c>
      <c r="AN11" s="12">
        <f t="shared" si="8"/>
        <v>1830</v>
      </c>
      <c r="AO11" s="11">
        <f t="shared" si="8"/>
        <v>1267</v>
      </c>
      <c r="AP11" s="12">
        <f t="shared" si="8"/>
        <v>780</v>
      </c>
      <c r="AQ11" s="12">
        <f t="shared" si="8"/>
        <v>2197</v>
      </c>
      <c r="AR11" s="12">
        <f t="shared" si="8"/>
        <v>2064</v>
      </c>
      <c r="AS11" s="12">
        <f t="shared" si="8"/>
        <v>1670</v>
      </c>
      <c r="AT11" s="12">
        <f t="shared" si="8"/>
        <v>2484</v>
      </c>
      <c r="AU11" s="12">
        <f t="shared" si="8"/>
        <v>3113</v>
      </c>
      <c r="AV11" s="12">
        <f t="shared" si="8"/>
        <v>3373</v>
      </c>
      <c r="AW11" s="11">
        <f t="shared" si="8"/>
        <v>3417</v>
      </c>
      <c r="AX11" s="12">
        <f t="shared" si="8"/>
        <v>409</v>
      </c>
      <c r="AY11" s="12">
        <f t="shared" si="8"/>
        <v>1056</v>
      </c>
      <c r="AZ11" s="12">
        <f t="shared" si="8"/>
        <v>1602</v>
      </c>
      <c r="BA11" s="12">
        <f t="shared" si="8"/>
        <v>1737</v>
      </c>
      <c r="BB11" s="12">
        <f t="shared" si="8"/>
        <v>1712</v>
      </c>
      <c r="BC11" s="12">
        <f t="shared" si="8"/>
        <v>1384</v>
      </c>
      <c r="BD11" s="12">
        <f t="shared" si="8"/>
        <v>1936</v>
      </c>
      <c r="BE11" s="11">
        <f t="shared" si="8"/>
        <v>2400</v>
      </c>
      <c r="BF11" s="12">
        <f t="shared" si="8"/>
        <v>229</v>
      </c>
      <c r="BG11" s="12">
        <f t="shared" si="8"/>
        <v>1012</v>
      </c>
      <c r="BH11" s="12">
        <f t="shared" si="8"/>
        <v>1321</v>
      </c>
      <c r="BI11" s="12">
        <f t="shared" si="8"/>
        <v>1253</v>
      </c>
      <c r="BJ11" s="12">
        <f t="shared" si="8"/>
        <v>1376</v>
      </c>
      <c r="BK11" s="12">
        <f t="shared" si="8"/>
        <v>249</v>
      </c>
      <c r="BL11" s="12">
        <f t="shared" si="8"/>
        <v>1651</v>
      </c>
      <c r="BM11" s="11">
        <f t="shared" si="8"/>
        <v>2109</v>
      </c>
      <c r="BN11" s="12">
        <f t="shared" ref="BN11:BU11" si="9">SUM(BN7:BN10)</f>
        <v>679</v>
      </c>
      <c r="BO11" s="12">
        <f t="shared" si="9"/>
        <v>2295</v>
      </c>
      <c r="BP11" s="12">
        <f t="shared" si="9"/>
        <v>2485</v>
      </c>
      <c r="BQ11" s="12">
        <f t="shared" si="9"/>
        <v>2222</v>
      </c>
      <c r="BR11" s="12">
        <f t="shared" si="9"/>
        <v>2298</v>
      </c>
      <c r="BS11" s="12">
        <f t="shared" si="9"/>
        <v>2848</v>
      </c>
      <c r="BT11" s="12">
        <f t="shared" si="9"/>
        <v>2807</v>
      </c>
      <c r="BU11" s="11">
        <f t="shared" si="9"/>
        <v>2553</v>
      </c>
      <c r="BV11" s="12">
        <f t="shared" ref="BV11:CS11" si="10">SUM(BV7:BV10)</f>
        <v>75</v>
      </c>
      <c r="BW11" s="12">
        <f t="shared" si="10"/>
        <v>434</v>
      </c>
      <c r="BX11" s="12">
        <f t="shared" si="10"/>
        <v>541</v>
      </c>
      <c r="BY11" s="12">
        <f t="shared" si="10"/>
        <v>527</v>
      </c>
      <c r="BZ11" s="12">
        <f t="shared" si="10"/>
        <v>1193</v>
      </c>
      <c r="CA11" s="12">
        <f t="shared" si="10"/>
        <v>1597</v>
      </c>
      <c r="CB11" s="12">
        <f t="shared" si="10"/>
        <v>1453</v>
      </c>
      <c r="CC11" s="11">
        <f t="shared" si="10"/>
        <v>1356</v>
      </c>
      <c r="CD11" s="12">
        <f t="shared" si="10"/>
        <v>258</v>
      </c>
      <c r="CE11" s="12">
        <f t="shared" si="10"/>
        <v>1343</v>
      </c>
      <c r="CF11" s="12">
        <f t="shared" si="10"/>
        <v>1853</v>
      </c>
      <c r="CG11" s="12">
        <f t="shared" si="10"/>
        <v>1727</v>
      </c>
      <c r="CH11" s="12">
        <f t="shared" si="10"/>
        <v>1801</v>
      </c>
      <c r="CI11" s="12">
        <f t="shared" si="10"/>
        <v>1812</v>
      </c>
      <c r="CJ11" s="12">
        <f t="shared" si="10"/>
        <v>1415</v>
      </c>
      <c r="CK11" s="11">
        <f t="shared" si="10"/>
        <v>770</v>
      </c>
      <c r="CL11" s="12">
        <f t="shared" si="10"/>
        <v>210</v>
      </c>
      <c r="CM11" s="12">
        <f t="shared" si="10"/>
        <v>917</v>
      </c>
      <c r="CN11" s="12">
        <f t="shared" si="10"/>
        <v>1004</v>
      </c>
      <c r="CO11" s="12">
        <f t="shared" si="10"/>
        <v>975</v>
      </c>
      <c r="CP11" s="12">
        <f t="shared" si="10"/>
        <v>1232</v>
      </c>
      <c r="CQ11" s="12">
        <f t="shared" si="10"/>
        <v>1684</v>
      </c>
      <c r="CR11" s="12">
        <f t="shared" si="10"/>
        <v>1866</v>
      </c>
      <c r="CS11" s="11">
        <f t="shared" si="10"/>
        <v>2621</v>
      </c>
      <c r="CT11" s="28">
        <f t="shared" ref="CT11:CY11" si="11">SUM(CT7:CT10)</f>
        <v>6424</v>
      </c>
      <c r="CU11" s="32">
        <f t="shared" si="11"/>
        <v>99.999999999999986</v>
      </c>
      <c r="CV11" s="28">
        <f t="shared" si="11"/>
        <v>18097</v>
      </c>
      <c r="CW11" s="32">
        <f t="shared" si="11"/>
        <v>100</v>
      </c>
      <c r="CX11" s="28">
        <f t="shared" si="11"/>
        <v>18694</v>
      </c>
      <c r="CY11" s="32">
        <f t="shared" si="11"/>
        <v>100.00000000000001</v>
      </c>
      <c r="CZ11" s="28">
        <f t="shared" ref="CZ11:DB11" si="12">SUM(CZ7:CZ10)</f>
        <v>20097</v>
      </c>
      <c r="DA11" s="32">
        <f t="shared" ref="DA11:DD11" si="13">SUM(DA7:DA10)</f>
        <v>100</v>
      </c>
      <c r="DB11" s="28">
        <f t="shared" si="12"/>
        <v>23482</v>
      </c>
      <c r="DC11" s="32">
        <f t="shared" si="13"/>
        <v>100</v>
      </c>
      <c r="DD11" s="28">
        <f t="shared" si="13"/>
        <v>25219</v>
      </c>
      <c r="DE11" s="32">
        <f t="shared" ref="DE11:DF11" si="14">SUM(DE7:DE10)</f>
        <v>100</v>
      </c>
      <c r="DF11" s="28">
        <f t="shared" si="14"/>
        <v>29032</v>
      </c>
      <c r="DG11" s="27">
        <f>DF11*100/$DF$11</f>
        <v>100</v>
      </c>
      <c r="DH11" s="28">
        <f t="shared" ref="DH11" si="15">SUM(DH7:DH10)</f>
        <v>30414</v>
      </c>
      <c r="DI11" s="27">
        <f>DH11*100/$DH$11</f>
        <v>100</v>
      </c>
    </row>
    <row r="12" spans="1:113" ht="15" thickTop="1">
      <c r="A12" s="98" t="s">
        <v>7</v>
      </c>
      <c r="B12" s="61"/>
      <c r="C12" s="61"/>
      <c r="D12" s="61"/>
      <c r="E12" s="61"/>
      <c r="F12" s="61"/>
      <c r="G12" s="61"/>
      <c r="H12" s="61"/>
      <c r="I12" s="9"/>
      <c r="J12" s="61"/>
      <c r="K12" s="61"/>
      <c r="L12" s="61"/>
      <c r="M12" s="61"/>
      <c r="N12" s="61"/>
      <c r="O12" s="61"/>
      <c r="P12" s="61"/>
      <c r="Q12" s="9"/>
      <c r="R12" s="61"/>
      <c r="S12" s="61"/>
      <c r="T12" s="61"/>
      <c r="U12" s="61"/>
      <c r="V12" s="61"/>
      <c r="W12" s="61"/>
      <c r="X12" s="61"/>
      <c r="Y12" s="9"/>
      <c r="AG12" s="9"/>
      <c r="AO12" s="9"/>
      <c r="AW12" s="9"/>
      <c r="BE12" s="9"/>
      <c r="BM12" s="9"/>
      <c r="BU12" s="9"/>
      <c r="CC12" s="9"/>
      <c r="CK12" s="9"/>
      <c r="CS12" s="9"/>
      <c r="CT12" s="22"/>
      <c r="CV12" s="22"/>
      <c r="CX12" s="22"/>
      <c r="CZ12" s="22"/>
      <c r="DA12" s="9"/>
      <c r="DB12" s="22"/>
      <c r="DC12" s="9"/>
      <c r="DD12" s="22"/>
      <c r="DE12" s="9"/>
      <c r="DF12" s="22"/>
      <c r="DG12" s="9"/>
      <c r="DH12" s="22"/>
      <c r="DI12" s="9"/>
    </row>
    <row r="13" spans="1:113">
      <c r="A13" s="100" t="s">
        <v>8</v>
      </c>
      <c r="B13" s="2">
        <v>248</v>
      </c>
      <c r="C13" s="2">
        <v>511</v>
      </c>
      <c r="D13" s="2">
        <v>165</v>
      </c>
      <c r="E13" s="45">
        <v>1336</v>
      </c>
      <c r="F13" s="45">
        <v>1190</v>
      </c>
      <c r="G13" s="45">
        <v>1263</v>
      </c>
      <c r="H13" s="45">
        <v>1256</v>
      </c>
      <c r="I13" s="47">
        <v>779</v>
      </c>
      <c r="J13" s="2">
        <v>618</v>
      </c>
      <c r="K13" s="2">
        <v>1585</v>
      </c>
      <c r="L13" s="2">
        <v>1703</v>
      </c>
      <c r="M13" s="45">
        <v>1422</v>
      </c>
      <c r="N13" s="45">
        <v>1914</v>
      </c>
      <c r="O13" s="45">
        <v>2020</v>
      </c>
      <c r="P13" s="45">
        <v>2260</v>
      </c>
      <c r="Q13" s="47">
        <v>2045</v>
      </c>
      <c r="R13" s="2">
        <v>383</v>
      </c>
      <c r="S13" s="2">
        <v>753</v>
      </c>
      <c r="T13" s="2">
        <v>973</v>
      </c>
      <c r="U13" s="45">
        <v>994</v>
      </c>
      <c r="V13" s="45">
        <v>1121</v>
      </c>
      <c r="W13" s="45">
        <v>1483</v>
      </c>
      <c r="X13" s="45">
        <v>2207</v>
      </c>
      <c r="Y13" s="47">
        <v>3218</v>
      </c>
      <c r="Z13" s="17">
        <v>36</v>
      </c>
      <c r="AA13" s="17">
        <v>65</v>
      </c>
      <c r="AB13" s="17">
        <v>54</v>
      </c>
      <c r="AC13" s="17">
        <v>75</v>
      </c>
      <c r="AD13" s="17">
        <v>72</v>
      </c>
      <c r="AE13" s="17">
        <v>58</v>
      </c>
      <c r="AF13" s="17">
        <v>205</v>
      </c>
      <c r="AG13" s="47">
        <v>398</v>
      </c>
      <c r="AH13" s="17">
        <v>308</v>
      </c>
      <c r="AI13" s="17">
        <v>669</v>
      </c>
      <c r="AJ13" s="17">
        <v>355</v>
      </c>
      <c r="AK13" s="17">
        <v>554</v>
      </c>
      <c r="AL13" s="17">
        <v>452</v>
      </c>
      <c r="AM13" s="17">
        <v>391</v>
      </c>
      <c r="AN13" s="17">
        <v>671</v>
      </c>
      <c r="AO13" s="47">
        <v>492</v>
      </c>
      <c r="AP13" s="17">
        <v>393</v>
      </c>
      <c r="AQ13" s="17">
        <v>1034</v>
      </c>
      <c r="AR13" s="17">
        <v>890</v>
      </c>
      <c r="AS13" s="17">
        <v>801</v>
      </c>
      <c r="AT13" s="17">
        <v>926</v>
      </c>
      <c r="AU13" s="17">
        <v>1110</v>
      </c>
      <c r="AV13" s="17">
        <v>1154</v>
      </c>
      <c r="AW13" s="47">
        <v>1295</v>
      </c>
      <c r="AX13" s="3">
        <v>166</v>
      </c>
      <c r="AY13" s="3">
        <v>458</v>
      </c>
      <c r="AZ13" s="3">
        <v>682</v>
      </c>
      <c r="BA13" s="3">
        <v>670</v>
      </c>
      <c r="BB13" s="3">
        <v>575</v>
      </c>
      <c r="BC13" s="3">
        <v>525</v>
      </c>
      <c r="BD13" s="3">
        <v>621</v>
      </c>
      <c r="BE13" s="10">
        <v>1013</v>
      </c>
      <c r="BF13" s="3">
        <v>74</v>
      </c>
      <c r="BG13" s="3">
        <v>350</v>
      </c>
      <c r="BH13" s="3">
        <f>235+266</f>
        <v>501</v>
      </c>
      <c r="BI13" s="3">
        <v>459</v>
      </c>
      <c r="BJ13" s="3">
        <v>572</v>
      </c>
      <c r="BK13" s="3">
        <v>90</v>
      </c>
      <c r="BL13" s="3">
        <v>512</v>
      </c>
      <c r="BM13" s="10">
        <v>732</v>
      </c>
      <c r="BN13" s="3">
        <v>218</v>
      </c>
      <c r="BO13" s="3">
        <v>750</v>
      </c>
      <c r="BP13" s="3">
        <v>862</v>
      </c>
      <c r="BQ13" s="3">
        <v>747</v>
      </c>
      <c r="BR13" s="3">
        <v>733</v>
      </c>
      <c r="BS13" s="3">
        <v>992</v>
      </c>
      <c r="BT13" s="3">
        <v>1089</v>
      </c>
      <c r="BU13" s="10">
        <v>824</v>
      </c>
      <c r="BV13" s="3">
        <v>36</v>
      </c>
      <c r="BW13" s="3">
        <v>187</v>
      </c>
      <c r="BX13" s="3">
        <v>203</v>
      </c>
      <c r="BY13" s="3">
        <v>236</v>
      </c>
      <c r="BZ13" s="3">
        <v>473</v>
      </c>
      <c r="CA13" s="3">
        <v>730</v>
      </c>
      <c r="CB13" s="3">
        <v>580</v>
      </c>
      <c r="CC13" s="10">
        <v>513</v>
      </c>
      <c r="CD13" s="3">
        <v>100</v>
      </c>
      <c r="CE13" s="3">
        <v>471</v>
      </c>
      <c r="CF13" s="3">
        <v>545</v>
      </c>
      <c r="CG13" s="3">
        <v>552</v>
      </c>
      <c r="CH13" s="3">
        <v>617</v>
      </c>
      <c r="CI13" s="3">
        <v>618</v>
      </c>
      <c r="CJ13" s="3">
        <v>502</v>
      </c>
      <c r="CK13" s="10">
        <v>294</v>
      </c>
      <c r="CL13" s="3">
        <v>85</v>
      </c>
      <c r="CM13" s="3">
        <v>352</v>
      </c>
      <c r="CN13" s="3">
        <v>399</v>
      </c>
      <c r="CO13" s="3">
        <v>393</v>
      </c>
      <c r="CP13" s="3">
        <v>551</v>
      </c>
      <c r="CQ13" s="3">
        <v>753</v>
      </c>
      <c r="CR13" s="3">
        <v>840</v>
      </c>
      <c r="CS13" s="10">
        <v>1257</v>
      </c>
      <c r="CT13" s="18">
        <f t="shared" ref="CT13:CT75" si="16">SUMIF($B$3:$CS$3,"=2018",$B13:$CS13)</f>
        <v>2665</v>
      </c>
      <c r="CU13" s="37">
        <f>CT13*100/$CT$16</f>
        <v>41.485056039850562</v>
      </c>
      <c r="CV13" s="18">
        <f>SUMIF($B$3:$CS$3,"=2019",$B13:$CS13)</f>
        <v>7185</v>
      </c>
      <c r="CW13" s="37">
        <f>CV13*100/$CV$16</f>
        <v>39.702713156876833</v>
      </c>
      <c r="CX13" s="18">
        <f>SUMIF($B$3:$CS$3,"=2020",$B13:$CS13)</f>
        <v>7332</v>
      </c>
      <c r="CY13" s="37">
        <f>CX13*100/$CX$16</f>
        <v>39.221140472879</v>
      </c>
      <c r="CZ13" s="18">
        <f>SUMIF($B$3:$CS$3,"=2021",$B13:$CS13)</f>
        <v>8239</v>
      </c>
      <c r="DA13" s="25">
        <f>CZ13*100/$CZ$16</f>
        <v>40.996168582375482</v>
      </c>
      <c r="DB13" s="18">
        <f>SUMIF($B$3:$CS$3,"=2022",$B13:$CS13)</f>
        <v>9196</v>
      </c>
      <c r="DC13" s="25">
        <f>DB13*100/$DB$16</f>
        <v>39.161911251171112</v>
      </c>
      <c r="DD13" s="18">
        <f>SUMIF($B$3:$CS$3,"=2023",$B13:$CS13)</f>
        <v>10033</v>
      </c>
      <c r="DE13" s="25">
        <f>DD13*100/$DD$16</f>
        <v>39.783496570046395</v>
      </c>
      <c r="DF13" s="18">
        <f>SUMIF($B$3:$CS$3,"=2024",$B13:$CS13)</f>
        <v>11897</v>
      </c>
      <c r="DG13" s="25">
        <f>DF13*100/$DF$16</f>
        <v>40.978919812620553</v>
      </c>
      <c r="DH13" s="18">
        <f>SUMIF($B$3:$CS$3,"=2025",$B13:$CS13)</f>
        <v>12860</v>
      </c>
      <c r="DI13" s="25">
        <f>DH13*100/$DH$16</f>
        <v>42.283159071480242</v>
      </c>
    </row>
    <row r="14" spans="1:113">
      <c r="A14" s="100" t="s">
        <v>9</v>
      </c>
      <c r="B14" s="2">
        <v>392</v>
      </c>
      <c r="C14" s="2">
        <v>989</v>
      </c>
      <c r="D14" s="2">
        <v>141</v>
      </c>
      <c r="E14" s="45">
        <v>1180</v>
      </c>
      <c r="F14" s="45">
        <v>1153</v>
      </c>
      <c r="G14" s="45">
        <v>1273</v>
      </c>
      <c r="H14" s="45">
        <v>1131</v>
      </c>
      <c r="I14" s="47">
        <v>1387</v>
      </c>
      <c r="J14" s="2">
        <v>843</v>
      </c>
      <c r="K14" s="2">
        <v>2175</v>
      </c>
      <c r="L14" s="2">
        <v>2304</v>
      </c>
      <c r="M14" s="45">
        <v>1633</v>
      </c>
      <c r="N14" s="45">
        <v>2661</v>
      </c>
      <c r="O14" s="45">
        <v>2839</v>
      </c>
      <c r="P14" s="45">
        <v>3110</v>
      </c>
      <c r="Q14" s="47">
        <v>2697</v>
      </c>
      <c r="R14" s="2">
        <v>642</v>
      </c>
      <c r="S14" s="2">
        <v>1254</v>
      </c>
      <c r="T14" s="2">
        <v>1566</v>
      </c>
      <c r="U14" s="45">
        <v>1911</v>
      </c>
      <c r="V14" s="45">
        <v>1965</v>
      </c>
      <c r="W14" s="45">
        <v>2373</v>
      </c>
      <c r="X14" s="45">
        <v>2270</v>
      </c>
      <c r="Y14" s="47">
        <v>2839</v>
      </c>
      <c r="Z14" s="17">
        <v>32</v>
      </c>
      <c r="AA14" s="17">
        <v>44</v>
      </c>
      <c r="AB14" s="17">
        <v>26</v>
      </c>
      <c r="AC14" s="17">
        <v>41</v>
      </c>
      <c r="AD14" s="17">
        <v>68</v>
      </c>
      <c r="AE14" s="17">
        <v>59</v>
      </c>
      <c r="AF14" s="17">
        <v>223</v>
      </c>
      <c r="AG14" s="47">
        <v>514</v>
      </c>
      <c r="AH14" s="17">
        <v>280</v>
      </c>
      <c r="AI14" s="17">
        <v>786</v>
      </c>
      <c r="AJ14" s="17">
        <v>505</v>
      </c>
      <c r="AK14" s="17">
        <v>829</v>
      </c>
      <c r="AL14" s="17">
        <v>771</v>
      </c>
      <c r="AM14" s="17">
        <v>678</v>
      </c>
      <c r="AN14" s="17">
        <v>1159</v>
      </c>
      <c r="AO14" s="47">
        <v>775</v>
      </c>
      <c r="AP14" s="17">
        <v>387</v>
      </c>
      <c r="AQ14" s="17">
        <v>1163</v>
      </c>
      <c r="AR14" s="17">
        <v>1171</v>
      </c>
      <c r="AS14" s="17">
        <v>869</v>
      </c>
      <c r="AT14" s="17">
        <v>1557</v>
      </c>
      <c r="AU14" s="17">
        <v>2001</v>
      </c>
      <c r="AV14" s="17">
        <v>2200</v>
      </c>
      <c r="AW14" s="47">
        <v>2107</v>
      </c>
      <c r="AX14" s="3">
        <v>243</v>
      </c>
      <c r="AY14" s="3">
        <v>598</v>
      </c>
      <c r="AZ14" s="3">
        <v>918</v>
      </c>
      <c r="BA14" s="17">
        <v>1067</v>
      </c>
      <c r="BB14" s="17">
        <v>1136</v>
      </c>
      <c r="BC14" s="17">
        <v>857</v>
      </c>
      <c r="BD14" s="17">
        <v>1309</v>
      </c>
      <c r="BE14" s="47">
        <v>1373</v>
      </c>
      <c r="BF14" s="3">
        <v>155</v>
      </c>
      <c r="BG14" s="3">
        <v>662</v>
      </c>
      <c r="BH14" s="3">
        <f>370+450</f>
        <v>820</v>
      </c>
      <c r="BI14" s="3">
        <v>794</v>
      </c>
      <c r="BJ14" s="3">
        <v>804</v>
      </c>
      <c r="BK14" s="3">
        <v>159</v>
      </c>
      <c r="BL14" s="3">
        <v>1139</v>
      </c>
      <c r="BM14" s="10">
        <v>1376</v>
      </c>
      <c r="BN14" s="3">
        <v>461</v>
      </c>
      <c r="BO14" s="3">
        <v>1545</v>
      </c>
      <c r="BP14" s="3">
        <v>1623</v>
      </c>
      <c r="BQ14" s="17">
        <v>1475</v>
      </c>
      <c r="BR14" s="17">
        <v>1565</v>
      </c>
      <c r="BS14" s="17">
        <v>1847</v>
      </c>
      <c r="BT14" s="17">
        <v>1712</v>
      </c>
      <c r="BU14" s="47">
        <v>1718</v>
      </c>
      <c r="BV14" s="3">
        <v>39</v>
      </c>
      <c r="BW14" s="3">
        <v>244</v>
      </c>
      <c r="BX14" s="3">
        <v>337</v>
      </c>
      <c r="BY14" s="3">
        <v>291</v>
      </c>
      <c r="BZ14" s="3">
        <v>720</v>
      </c>
      <c r="CA14" s="3">
        <v>863</v>
      </c>
      <c r="CB14" s="3">
        <v>873</v>
      </c>
      <c r="CC14" s="10">
        <v>843</v>
      </c>
      <c r="CD14" s="3">
        <v>158</v>
      </c>
      <c r="CE14" s="3">
        <v>871</v>
      </c>
      <c r="CF14" s="3">
        <v>1308</v>
      </c>
      <c r="CG14" s="17">
        <v>1170</v>
      </c>
      <c r="CH14" s="17">
        <v>1183</v>
      </c>
      <c r="CI14" s="17">
        <v>1192</v>
      </c>
      <c r="CJ14" s="17">
        <v>913</v>
      </c>
      <c r="CK14" s="47">
        <v>476</v>
      </c>
      <c r="CL14" s="3">
        <v>125</v>
      </c>
      <c r="CM14" s="3">
        <v>563</v>
      </c>
      <c r="CN14" s="3">
        <v>598</v>
      </c>
      <c r="CO14" s="17">
        <v>574</v>
      </c>
      <c r="CP14" s="17">
        <v>677</v>
      </c>
      <c r="CQ14" s="17">
        <v>923</v>
      </c>
      <c r="CR14" s="17">
        <v>1020</v>
      </c>
      <c r="CS14" s="47">
        <v>1357</v>
      </c>
      <c r="CT14" s="18">
        <f t="shared" si="16"/>
        <v>3757</v>
      </c>
      <c r="CU14" s="37">
        <f t="shared" ref="CU14:CU15" si="17">CT14*100/$CT$16</f>
        <v>58.48381070983811</v>
      </c>
      <c r="CV14" s="18">
        <f t="shared" ref="CV14:CV15" si="18">SUMIF($B$3:$CS$3,"=2019",$B14:$CS14)</f>
        <v>10894</v>
      </c>
      <c r="CW14" s="37">
        <f t="shared" ref="CW14:CW15" si="19">CV14*100/$CV$16</f>
        <v>60.197822843565234</v>
      </c>
      <c r="CX14" s="18">
        <f t="shared" ref="CX14:CX15" si="20">SUMIF($B$3:$CS$3,"=2020",$B14:$CS14)</f>
        <v>11317</v>
      </c>
      <c r="CY14" s="37">
        <f t="shared" ref="CY14:CY15" si="21">CX14*100/$CX$16</f>
        <v>60.5381405798652</v>
      </c>
      <c r="CZ14" s="18">
        <f t="shared" ref="CZ14:CZ15" si="22">SUMIF($B$3:$CS$3,"=2021",$B14:$CS14)</f>
        <v>11834</v>
      </c>
      <c r="DA14" s="25">
        <f t="shared" ref="DA14:DA15" si="23">CZ14*100/$CZ$16</f>
        <v>58.884410608548542</v>
      </c>
      <c r="DB14" s="18">
        <f>SUMIF($B$3:$CS$3,"=2022",$B14:$CS14)</f>
        <v>14260</v>
      </c>
      <c r="DC14" s="25">
        <f>DB14*100/$DB$16</f>
        <v>60.727365641768159</v>
      </c>
      <c r="DD14" s="18">
        <f>SUMIF($B$3:$CS$3,"=2023",$B14:$CS14)</f>
        <v>15064</v>
      </c>
      <c r="DE14" s="25">
        <f>DD14*100/$DD$16</f>
        <v>59.732741187200126</v>
      </c>
      <c r="DF14" s="18">
        <f>SUMIF($B$3:$CS$3,"=2024",$B14:$CS14)</f>
        <v>17059</v>
      </c>
      <c r="DG14" s="25">
        <f>DF14*100/$DF$16</f>
        <v>58.759300082667401</v>
      </c>
      <c r="DH14" s="18">
        <f>SUMIF($B$3:$CS$3,"=2025",$B14:$CS14)</f>
        <v>17462</v>
      </c>
      <c r="DI14" s="25">
        <f>DH14*100/$DH$16</f>
        <v>57.414348655224565</v>
      </c>
    </row>
    <row r="15" spans="1:113">
      <c r="A15" s="100" t="s">
        <v>10</v>
      </c>
      <c r="B15" s="2">
        <v>0</v>
      </c>
      <c r="C15" s="2">
        <v>2</v>
      </c>
      <c r="D15" s="2">
        <v>0</v>
      </c>
      <c r="E15" s="2">
        <v>2</v>
      </c>
      <c r="F15" s="2">
        <v>3</v>
      </c>
      <c r="G15" s="2">
        <v>1</v>
      </c>
      <c r="H15" s="2">
        <v>6</v>
      </c>
      <c r="I15" s="47">
        <v>14</v>
      </c>
      <c r="J15" s="2">
        <v>2</v>
      </c>
      <c r="K15" s="2">
        <v>10</v>
      </c>
      <c r="L15" s="2">
        <v>28</v>
      </c>
      <c r="M15" s="2">
        <v>8</v>
      </c>
      <c r="N15" s="2">
        <v>13</v>
      </c>
      <c r="O15" s="2">
        <v>93</v>
      </c>
      <c r="P15" s="2">
        <v>27</v>
      </c>
      <c r="Q15" s="47">
        <v>8</v>
      </c>
      <c r="R15" s="2">
        <v>0</v>
      </c>
      <c r="S15" s="2">
        <v>0</v>
      </c>
      <c r="T15" s="2">
        <v>2</v>
      </c>
      <c r="U15" s="2">
        <v>1</v>
      </c>
      <c r="V15" s="2">
        <v>0</v>
      </c>
      <c r="W15" s="2">
        <v>1</v>
      </c>
      <c r="X15" s="2">
        <v>4</v>
      </c>
      <c r="Y15" s="47">
        <v>22</v>
      </c>
      <c r="Z15" s="17">
        <v>0</v>
      </c>
      <c r="AA15" s="17">
        <v>0</v>
      </c>
      <c r="AB15" s="17">
        <v>2</v>
      </c>
      <c r="AC15" s="17">
        <v>0</v>
      </c>
      <c r="AD15" s="17">
        <v>0</v>
      </c>
      <c r="AE15" s="17">
        <v>0</v>
      </c>
      <c r="AF15" s="17">
        <v>2</v>
      </c>
      <c r="AG15" s="4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3</v>
      </c>
      <c r="AM15" s="17">
        <v>0</v>
      </c>
      <c r="AN15" s="17">
        <v>0</v>
      </c>
      <c r="AO15" s="47">
        <v>0</v>
      </c>
      <c r="AP15" s="17">
        <v>0</v>
      </c>
      <c r="AQ15" s="17">
        <v>0</v>
      </c>
      <c r="AR15" s="17">
        <v>3</v>
      </c>
      <c r="AS15" s="17">
        <v>0</v>
      </c>
      <c r="AT15" s="17">
        <v>1</v>
      </c>
      <c r="AU15" s="17">
        <v>2</v>
      </c>
      <c r="AV15" s="17">
        <v>19</v>
      </c>
      <c r="AW15" s="47">
        <v>15</v>
      </c>
      <c r="AX15" s="3">
        <v>0</v>
      </c>
      <c r="AY15" s="3">
        <v>0</v>
      </c>
      <c r="AZ15" s="3">
        <v>2</v>
      </c>
      <c r="BA15" s="3">
        <v>0</v>
      </c>
      <c r="BB15" s="3">
        <v>1</v>
      </c>
      <c r="BC15" s="3">
        <v>2</v>
      </c>
      <c r="BD15" s="3">
        <v>6</v>
      </c>
      <c r="BE15" s="10">
        <v>14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10">
        <v>1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9</v>
      </c>
      <c r="BT15" s="3">
        <v>6</v>
      </c>
      <c r="BU15" s="10">
        <v>11</v>
      </c>
      <c r="BV15" s="3">
        <v>0</v>
      </c>
      <c r="BW15" s="3">
        <v>3</v>
      </c>
      <c r="BX15" s="3">
        <v>1</v>
      </c>
      <c r="BY15" s="3">
        <v>0</v>
      </c>
      <c r="BZ15" s="3">
        <v>0</v>
      </c>
      <c r="CA15" s="3">
        <v>4</v>
      </c>
      <c r="CB15" s="3">
        <v>0</v>
      </c>
      <c r="CC15" s="10">
        <v>0</v>
      </c>
      <c r="CD15" s="3">
        <v>0</v>
      </c>
      <c r="CE15" s="3">
        <v>1</v>
      </c>
      <c r="CF15" s="3">
        <v>0</v>
      </c>
      <c r="CG15" s="3">
        <v>5</v>
      </c>
      <c r="CH15" s="3">
        <v>1</v>
      </c>
      <c r="CI15" s="3">
        <v>2</v>
      </c>
      <c r="CJ15" s="3">
        <v>0</v>
      </c>
      <c r="CK15" s="10">
        <v>0</v>
      </c>
      <c r="CL15" s="3">
        <v>0</v>
      </c>
      <c r="CM15" s="3">
        <v>2</v>
      </c>
      <c r="CN15" s="3">
        <v>7</v>
      </c>
      <c r="CO15" s="3">
        <v>8</v>
      </c>
      <c r="CP15" s="3">
        <v>4</v>
      </c>
      <c r="CQ15" s="3">
        <v>8</v>
      </c>
      <c r="CR15" s="3">
        <v>6</v>
      </c>
      <c r="CS15" s="10">
        <v>7</v>
      </c>
      <c r="CT15" s="18">
        <f t="shared" si="16"/>
        <v>2</v>
      </c>
      <c r="CU15" s="37">
        <f t="shared" si="17"/>
        <v>3.1133250311332503E-2</v>
      </c>
      <c r="CV15" s="18">
        <f t="shared" si="18"/>
        <v>18</v>
      </c>
      <c r="CW15" s="37">
        <f t="shared" si="19"/>
        <v>9.9463999557937777E-2</v>
      </c>
      <c r="CX15" s="18">
        <f t="shared" si="20"/>
        <v>45</v>
      </c>
      <c r="CY15" s="37">
        <f t="shared" si="21"/>
        <v>0.24071894725580401</v>
      </c>
      <c r="CZ15" s="18">
        <f t="shared" si="22"/>
        <v>24</v>
      </c>
      <c r="DA15" s="25">
        <f t="shared" si="23"/>
        <v>0.11942080907598149</v>
      </c>
      <c r="DB15" s="18">
        <f>SUMIF($B$3:$CS$3,"=2022",$B15:$CS15)</f>
        <v>26</v>
      </c>
      <c r="DC15" s="25">
        <f>DB15*100/$DB$16</f>
        <v>0.11072310706072737</v>
      </c>
      <c r="DD15" s="18">
        <f>SUMIF($B$3:$CS$3,"=2023",$B15:$CS15)</f>
        <v>122</v>
      </c>
      <c r="DE15" s="25">
        <f>DD15*100/$DD$16</f>
        <v>0.48376224275347951</v>
      </c>
      <c r="DF15" s="18">
        <f>SUMIF($B$3:$CS$3,"=2024",$B15:$CS15)</f>
        <v>76</v>
      </c>
      <c r="DG15" s="25">
        <f>DF15*100/$DF$16</f>
        <v>0.26178010471204188</v>
      </c>
      <c r="DH15" s="18">
        <f>SUMIF($B$3:$CS$3,"=2025",$B15:$CS15)</f>
        <v>92</v>
      </c>
      <c r="DI15" s="25">
        <f>DH15*100/$DH$16</f>
        <v>0.30249227329519301</v>
      </c>
    </row>
    <row r="16" spans="1:113" ht="27" thickBot="1">
      <c r="A16" s="52" t="s">
        <v>91</v>
      </c>
      <c r="B16" s="14">
        <f t="shared" ref="B16:BM16" si="24">IF(SUM((B13:B15)) &lt;&gt; B11,"Angaben überprüfen", B11)</f>
        <v>640</v>
      </c>
      <c r="C16" s="14">
        <f t="shared" si="24"/>
        <v>1502</v>
      </c>
      <c r="D16" s="14">
        <f t="shared" si="24"/>
        <v>306</v>
      </c>
      <c r="E16" s="14">
        <f t="shared" si="24"/>
        <v>2518</v>
      </c>
      <c r="F16" s="14">
        <f t="shared" si="24"/>
        <v>2346</v>
      </c>
      <c r="G16" s="14">
        <f t="shared" si="24"/>
        <v>2537</v>
      </c>
      <c r="H16" s="14">
        <f t="shared" si="24"/>
        <v>2393</v>
      </c>
      <c r="I16" s="14">
        <f t="shared" si="24"/>
        <v>2180</v>
      </c>
      <c r="J16" s="14">
        <f t="shared" si="24"/>
        <v>1463</v>
      </c>
      <c r="K16" s="14">
        <f t="shared" si="24"/>
        <v>3770</v>
      </c>
      <c r="L16" s="14">
        <f t="shared" si="24"/>
        <v>4035</v>
      </c>
      <c r="M16" s="14">
        <f t="shared" si="24"/>
        <v>3063</v>
      </c>
      <c r="N16" s="14">
        <f t="shared" si="24"/>
        <v>4588</v>
      </c>
      <c r="O16" s="14">
        <f t="shared" si="24"/>
        <v>4952</v>
      </c>
      <c r="P16" s="14">
        <f t="shared" si="24"/>
        <v>5397</v>
      </c>
      <c r="Q16" s="14">
        <f t="shared" si="24"/>
        <v>4750</v>
      </c>
      <c r="R16" s="14">
        <f t="shared" si="24"/>
        <v>1025</v>
      </c>
      <c r="S16" s="14">
        <f t="shared" si="24"/>
        <v>2007</v>
      </c>
      <c r="T16" s="14">
        <f t="shared" si="24"/>
        <v>2541</v>
      </c>
      <c r="U16" s="14">
        <f t="shared" si="24"/>
        <v>2906</v>
      </c>
      <c r="V16" s="14">
        <f t="shared" si="24"/>
        <v>3086</v>
      </c>
      <c r="W16" s="14">
        <f t="shared" si="24"/>
        <v>3857</v>
      </c>
      <c r="X16" s="14">
        <f t="shared" si="24"/>
        <v>4481</v>
      </c>
      <c r="Y16" s="14">
        <f t="shared" si="24"/>
        <v>6079</v>
      </c>
      <c r="Z16" s="14">
        <f t="shared" si="24"/>
        <v>68</v>
      </c>
      <c r="AA16" s="14">
        <f t="shared" si="24"/>
        <v>109</v>
      </c>
      <c r="AB16" s="14">
        <f t="shared" si="24"/>
        <v>82</v>
      </c>
      <c r="AC16" s="14">
        <f t="shared" si="24"/>
        <v>116</v>
      </c>
      <c r="AD16" s="14">
        <f t="shared" si="24"/>
        <v>140</v>
      </c>
      <c r="AE16" s="14">
        <f t="shared" si="24"/>
        <v>117</v>
      </c>
      <c r="AF16" s="14">
        <f t="shared" si="24"/>
        <v>430</v>
      </c>
      <c r="AG16" s="14">
        <f t="shared" si="24"/>
        <v>912</v>
      </c>
      <c r="AH16" s="14">
        <f t="shared" si="24"/>
        <v>588</v>
      </c>
      <c r="AI16" s="14">
        <f t="shared" si="24"/>
        <v>1455</v>
      </c>
      <c r="AJ16" s="14">
        <f t="shared" si="24"/>
        <v>860</v>
      </c>
      <c r="AK16" s="14">
        <f t="shared" si="24"/>
        <v>1383</v>
      </c>
      <c r="AL16" s="14">
        <f t="shared" si="24"/>
        <v>1226</v>
      </c>
      <c r="AM16" s="14">
        <f t="shared" si="24"/>
        <v>1069</v>
      </c>
      <c r="AN16" s="14">
        <f t="shared" si="24"/>
        <v>1830</v>
      </c>
      <c r="AO16" s="14">
        <f t="shared" si="24"/>
        <v>1267</v>
      </c>
      <c r="AP16" s="14">
        <f t="shared" si="24"/>
        <v>780</v>
      </c>
      <c r="AQ16" s="14">
        <f t="shared" si="24"/>
        <v>2197</v>
      </c>
      <c r="AR16" s="14">
        <f t="shared" si="24"/>
        <v>2064</v>
      </c>
      <c r="AS16" s="14">
        <f t="shared" si="24"/>
        <v>1670</v>
      </c>
      <c r="AT16" s="14">
        <f t="shared" si="24"/>
        <v>2484</v>
      </c>
      <c r="AU16" s="14">
        <f t="shared" si="24"/>
        <v>3113</v>
      </c>
      <c r="AV16" s="14">
        <f t="shared" si="24"/>
        <v>3373</v>
      </c>
      <c r="AW16" s="14">
        <f t="shared" si="24"/>
        <v>3417</v>
      </c>
      <c r="AX16" s="14">
        <f t="shared" si="24"/>
        <v>409</v>
      </c>
      <c r="AY16" s="14">
        <f t="shared" si="24"/>
        <v>1056</v>
      </c>
      <c r="AZ16" s="14">
        <f t="shared" si="24"/>
        <v>1602</v>
      </c>
      <c r="BA16" s="14">
        <f t="shared" si="24"/>
        <v>1737</v>
      </c>
      <c r="BB16" s="14">
        <f t="shared" si="24"/>
        <v>1712</v>
      </c>
      <c r="BC16" s="14">
        <f t="shared" si="24"/>
        <v>1384</v>
      </c>
      <c r="BD16" s="14">
        <f t="shared" si="24"/>
        <v>1936</v>
      </c>
      <c r="BE16" s="14">
        <f t="shared" si="24"/>
        <v>2400</v>
      </c>
      <c r="BF16" s="14">
        <f t="shared" si="24"/>
        <v>229</v>
      </c>
      <c r="BG16" s="14">
        <f t="shared" si="24"/>
        <v>1012</v>
      </c>
      <c r="BH16" s="14">
        <f t="shared" si="24"/>
        <v>1321</v>
      </c>
      <c r="BI16" s="14">
        <f t="shared" si="24"/>
        <v>1253</v>
      </c>
      <c r="BJ16" s="14">
        <f t="shared" si="24"/>
        <v>1376</v>
      </c>
      <c r="BK16" s="14">
        <f t="shared" si="24"/>
        <v>249</v>
      </c>
      <c r="BL16" s="14">
        <f t="shared" si="24"/>
        <v>1651</v>
      </c>
      <c r="BM16" s="14">
        <f t="shared" si="24"/>
        <v>2109</v>
      </c>
      <c r="BN16" s="14">
        <f t="shared" ref="BN16:BU16" si="25">IF(SUM((BN13:BN15)) &lt;&gt; BN11,"Angaben überprüfen", BN11)</f>
        <v>679</v>
      </c>
      <c r="BO16" s="14">
        <f t="shared" si="25"/>
        <v>2295</v>
      </c>
      <c r="BP16" s="14">
        <f t="shared" si="25"/>
        <v>2485</v>
      </c>
      <c r="BQ16" s="14">
        <f t="shared" si="25"/>
        <v>2222</v>
      </c>
      <c r="BR16" s="14">
        <f t="shared" si="25"/>
        <v>2298</v>
      </c>
      <c r="BS16" s="14">
        <f t="shared" si="25"/>
        <v>2848</v>
      </c>
      <c r="BT16" s="14">
        <f t="shared" si="25"/>
        <v>2807</v>
      </c>
      <c r="BU16" s="13">
        <f t="shared" si="25"/>
        <v>2553</v>
      </c>
      <c r="BV16" s="14">
        <f t="shared" ref="BV16:CS16" si="26">IF(SUM((BV13:BV15)) &lt;&gt; BV11,"Angaben überprüfen", BV11)</f>
        <v>75</v>
      </c>
      <c r="BW16" s="14">
        <f t="shared" si="26"/>
        <v>434</v>
      </c>
      <c r="BX16" s="14">
        <f t="shared" si="26"/>
        <v>541</v>
      </c>
      <c r="BY16" s="14">
        <f t="shared" si="26"/>
        <v>527</v>
      </c>
      <c r="BZ16" s="14">
        <f t="shared" si="26"/>
        <v>1193</v>
      </c>
      <c r="CA16" s="14">
        <f t="shared" si="26"/>
        <v>1597</v>
      </c>
      <c r="CB16" s="14">
        <f t="shared" si="26"/>
        <v>1453</v>
      </c>
      <c r="CC16" s="14">
        <f t="shared" si="26"/>
        <v>1356</v>
      </c>
      <c r="CD16" s="14">
        <f t="shared" si="26"/>
        <v>258</v>
      </c>
      <c r="CE16" s="14">
        <f t="shared" si="26"/>
        <v>1343</v>
      </c>
      <c r="CF16" s="14">
        <f t="shared" si="26"/>
        <v>1853</v>
      </c>
      <c r="CG16" s="14">
        <f t="shared" si="26"/>
        <v>1727</v>
      </c>
      <c r="CH16" s="14">
        <f t="shared" si="26"/>
        <v>1801</v>
      </c>
      <c r="CI16" s="14">
        <f t="shared" si="26"/>
        <v>1812</v>
      </c>
      <c r="CJ16" s="14">
        <f t="shared" si="26"/>
        <v>1415</v>
      </c>
      <c r="CK16" s="14">
        <f t="shared" si="26"/>
        <v>770</v>
      </c>
      <c r="CL16" s="14">
        <f t="shared" si="26"/>
        <v>210</v>
      </c>
      <c r="CM16" s="14">
        <f t="shared" si="26"/>
        <v>917</v>
      </c>
      <c r="CN16" s="14">
        <f t="shared" si="26"/>
        <v>1004</v>
      </c>
      <c r="CO16" s="14">
        <f t="shared" si="26"/>
        <v>975</v>
      </c>
      <c r="CP16" s="14">
        <f t="shared" si="26"/>
        <v>1232</v>
      </c>
      <c r="CQ16" s="14">
        <f t="shared" si="26"/>
        <v>1684</v>
      </c>
      <c r="CR16" s="14">
        <f t="shared" si="26"/>
        <v>1866</v>
      </c>
      <c r="CS16" s="14">
        <f t="shared" si="26"/>
        <v>2621</v>
      </c>
      <c r="CT16" s="28">
        <f t="shared" ref="CT16:CY16" si="27">SUM(CT13:CT15)</f>
        <v>6424</v>
      </c>
      <c r="CU16" s="32">
        <f t="shared" si="27"/>
        <v>100</v>
      </c>
      <c r="CV16" s="28">
        <f t="shared" si="27"/>
        <v>18097</v>
      </c>
      <c r="CW16" s="32">
        <f t="shared" si="27"/>
        <v>100</v>
      </c>
      <c r="CX16" s="28">
        <f t="shared" si="27"/>
        <v>18694</v>
      </c>
      <c r="CY16" s="32">
        <f t="shared" si="27"/>
        <v>100</v>
      </c>
      <c r="CZ16" s="28">
        <f t="shared" ref="CZ16:DB16" si="28">SUM(CZ13:CZ15)</f>
        <v>20097</v>
      </c>
      <c r="DA16" s="32">
        <f t="shared" ref="DA16:DD16" si="29">SUM(DA13:DA15)</f>
        <v>100</v>
      </c>
      <c r="DB16" s="28">
        <f t="shared" si="28"/>
        <v>23482</v>
      </c>
      <c r="DC16" s="32">
        <f t="shared" si="29"/>
        <v>100</v>
      </c>
      <c r="DD16" s="28">
        <f t="shared" si="29"/>
        <v>25219</v>
      </c>
      <c r="DE16" s="32">
        <f t="shared" ref="DE16:DF16" si="30">SUM(DE13:DE15)</f>
        <v>100.00000000000001</v>
      </c>
      <c r="DF16" s="28">
        <f t="shared" si="30"/>
        <v>29032</v>
      </c>
      <c r="DG16" s="27">
        <f>DF16*100/$DF$16</f>
        <v>100</v>
      </c>
      <c r="DH16" s="28">
        <f t="shared" ref="DH16" si="31">SUM(DH13:DH15)</f>
        <v>30414</v>
      </c>
      <c r="DI16" s="27">
        <f>DH16*100/$DH$16</f>
        <v>100</v>
      </c>
    </row>
    <row r="17" spans="1:113" ht="15" thickTop="1">
      <c r="A17" s="101" t="s">
        <v>11</v>
      </c>
      <c r="B17" s="61"/>
      <c r="C17" s="61"/>
      <c r="D17" s="61"/>
      <c r="E17" s="61"/>
      <c r="F17" s="61"/>
      <c r="G17" s="61"/>
      <c r="H17" s="61"/>
      <c r="I17" s="9"/>
      <c r="J17" s="61"/>
      <c r="K17" s="61"/>
      <c r="L17" s="61"/>
      <c r="M17" s="61"/>
      <c r="N17" s="61"/>
      <c r="O17" s="61"/>
      <c r="P17" s="61"/>
      <c r="Q17" s="9"/>
      <c r="R17" s="61"/>
      <c r="S17" s="61"/>
      <c r="T17" s="61"/>
      <c r="U17" s="61"/>
      <c r="V17" s="61"/>
      <c r="W17" s="61"/>
      <c r="X17" s="61"/>
      <c r="Y17" s="9"/>
      <c r="AG17" s="9"/>
      <c r="AO17" s="9"/>
      <c r="AW17" s="9"/>
      <c r="BE17" s="9"/>
      <c r="BI17" s="1" t="s">
        <v>1</v>
      </c>
      <c r="BM17" s="9"/>
      <c r="BU17" s="9"/>
      <c r="CC17" s="9"/>
      <c r="CK17" s="9"/>
      <c r="CS17" s="9"/>
      <c r="CT17" s="22"/>
      <c r="CV17" s="22"/>
      <c r="CX17" s="22"/>
      <c r="CZ17" s="22"/>
      <c r="DA17" s="9"/>
      <c r="DB17" s="22"/>
      <c r="DC17" s="9"/>
      <c r="DD17" s="22"/>
      <c r="DE17" s="9"/>
      <c r="DF17" s="22"/>
      <c r="DG17" s="9"/>
      <c r="DH17" s="22"/>
      <c r="DI17" s="9"/>
    </row>
    <row r="18" spans="1:113">
      <c r="A18" s="98" t="s">
        <v>12</v>
      </c>
      <c r="B18" s="61"/>
      <c r="C18" s="61"/>
      <c r="D18" s="61"/>
      <c r="E18" s="61"/>
      <c r="F18" s="61"/>
      <c r="G18" s="61"/>
      <c r="H18" s="61"/>
      <c r="I18" s="9"/>
      <c r="J18" s="61"/>
      <c r="K18" s="61"/>
      <c r="L18" s="61"/>
      <c r="M18" s="61"/>
      <c r="N18" s="61"/>
      <c r="O18" s="61"/>
      <c r="P18" s="61"/>
      <c r="Q18" s="9"/>
      <c r="R18" s="61"/>
      <c r="S18" s="61"/>
      <c r="T18" s="61"/>
      <c r="U18" s="61"/>
      <c r="V18" s="61"/>
      <c r="W18" s="61"/>
      <c r="X18" s="61"/>
      <c r="Y18" s="9"/>
      <c r="AG18" s="9"/>
      <c r="AO18" s="9"/>
      <c r="AW18" s="9"/>
      <c r="BE18" s="9"/>
      <c r="BM18" s="9"/>
      <c r="BU18" s="9"/>
      <c r="CC18" s="9"/>
      <c r="CK18" s="9"/>
      <c r="CS18" s="9"/>
      <c r="CT18" s="22"/>
      <c r="CV18" s="22"/>
      <c r="CX18" s="22"/>
      <c r="CZ18" s="22"/>
      <c r="DA18" s="9"/>
      <c r="DB18" s="22"/>
      <c r="DC18" s="9"/>
      <c r="DD18" s="22"/>
      <c r="DE18" s="9"/>
      <c r="DF18" s="22"/>
      <c r="DG18" s="9"/>
      <c r="DH18" s="22"/>
      <c r="DI18" s="9"/>
    </row>
    <row r="19" spans="1:113">
      <c r="A19" s="100" t="s">
        <v>13</v>
      </c>
      <c r="B19" s="2">
        <v>447</v>
      </c>
      <c r="C19" s="2">
        <v>1134</v>
      </c>
      <c r="D19" s="2">
        <v>174</v>
      </c>
      <c r="E19" s="2">
        <v>953</v>
      </c>
      <c r="F19" s="2">
        <v>924</v>
      </c>
      <c r="G19" s="2">
        <v>1030</v>
      </c>
      <c r="H19" s="2">
        <v>866</v>
      </c>
      <c r="I19" s="47">
        <v>1264</v>
      </c>
      <c r="J19" s="2">
        <v>221</v>
      </c>
      <c r="K19" s="2">
        <v>868</v>
      </c>
      <c r="L19" s="2">
        <v>850</v>
      </c>
      <c r="M19" s="2">
        <v>841</v>
      </c>
      <c r="N19" s="2">
        <v>1072</v>
      </c>
      <c r="O19" s="2">
        <v>1377</v>
      </c>
      <c r="P19" s="2">
        <v>1399</v>
      </c>
      <c r="Q19" s="47">
        <v>1735</v>
      </c>
      <c r="R19" s="2">
        <v>767</v>
      </c>
      <c r="S19" s="2">
        <v>1496</v>
      </c>
      <c r="T19" s="2">
        <v>1453</v>
      </c>
      <c r="U19" s="2">
        <v>1181</v>
      </c>
      <c r="V19" s="2">
        <v>1337</v>
      </c>
      <c r="W19" s="2">
        <v>2138</v>
      </c>
      <c r="X19" s="2">
        <v>1983</v>
      </c>
      <c r="Y19" s="47">
        <v>2286</v>
      </c>
      <c r="Z19" s="17">
        <v>34</v>
      </c>
      <c r="AA19" s="17">
        <v>59</v>
      </c>
      <c r="AB19" s="17">
        <v>54</v>
      </c>
      <c r="AC19" s="17">
        <v>64</v>
      </c>
      <c r="AD19" s="17">
        <v>63</v>
      </c>
      <c r="AE19" s="17">
        <v>76</v>
      </c>
      <c r="AF19" s="17">
        <v>135</v>
      </c>
      <c r="AG19" s="47">
        <v>167</v>
      </c>
      <c r="AH19" s="17">
        <v>161</v>
      </c>
      <c r="AI19" s="17">
        <v>541</v>
      </c>
      <c r="AJ19" s="17">
        <v>341</v>
      </c>
      <c r="AK19" s="17">
        <v>330</v>
      </c>
      <c r="AL19" s="17">
        <v>295</v>
      </c>
      <c r="AM19" s="17">
        <v>252</v>
      </c>
      <c r="AN19" s="17">
        <v>357</v>
      </c>
      <c r="AO19" s="47">
        <v>273</v>
      </c>
      <c r="AP19" s="17">
        <v>277</v>
      </c>
      <c r="AQ19" s="17">
        <v>977</v>
      </c>
      <c r="AR19" s="17">
        <v>754</v>
      </c>
      <c r="AS19" s="17">
        <v>596</v>
      </c>
      <c r="AT19" s="17">
        <v>631</v>
      </c>
      <c r="AU19" s="17">
        <v>1069</v>
      </c>
      <c r="AV19" s="17">
        <v>1363</v>
      </c>
      <c r="AW19" s="47">
        <v>1718</v>
      </c>
      <c r="AX19" s="3">
        <v>264</v>
      </c>
      <c r="AY19" s="3">
        <v>632</v>
      </c>
      <c r="AZ19" s="3">
        <v>834</v>
      </c>
      <c r="BA19" s="3">
        <v>879</v>
      </c>
      <c r="BB19" s="3">
        <v>1043</v>
      </c>
      <c r="BC19" s="3">
        <v>922</v>
      </c>
      <c r="BD19" s="3">
        <v>1117</v>
      </c>
      <c r="BE19" s="10">
        <v>1420</v>
      </c>
      <c r="BF19" s="3">
        <v>155</v>
      </c>
      <c r="BG19" s="3">
        <v>489</v>
      </c>
      <c r="BH19" s="3">
        <f>256+301</f>
        <v>557</v>
      </c>
      <c r="BI19" s="3">
        <v>630</v>
      </c>
      <c r="BJ19" s="3">
        <v>651</v>
      </c>
      <c r="BK19" s="3">
        <v>142</v>
      </c>
      <c r="BL19" s="3">
        <v>984</v>
      </c>
      <c r="BM19" s="10">
        <v>1273</v>
      </c>
      <c r="BN19" s="3">
        <v>428</v>
      </c>
      <c r="BO19" s="3">
        <v>1202</v>
      </c>
      <c r="BP19" s="3">
        <v>1131</v>
      </c>
      <c r="BQ19" s="17">
        <v>1158</v>
      </c>
      <c r="BR19" s="17">
        <v>1165</v>
      </c>
      <c r="BS19" s="17">
        <v>1350</v>
      </c>
      <c r="BT19" s="17">
        <v>1289</v>
      </c>
      <c r="BU19" s="47">
        <v>1360</v>
      </c>
      <c r="BV19" s="3">
        <v>46</v>
      </c>
      <c r="BW19" s="3">
        <v>222</v>
      </c>
      <c r="BX19" s="3">
        <v>283</v>
      </c>
      <c r="BY19" s="3">
        <v>372</v>
      </c>
      <c r="BZ19" s="3">
        <v>694</v>
      </c>
      <c r="CA19" s="3">
        <v>926</v>
      </c>
      <c r="CB19" s="3">
        <v>823</v>
      </c>
      <c r="CC19" s="10">
        <v>837</v>
      </c>
      <c r="CD19" s="3">
        <v>161</v>
      </c>
      <c r="CE19" s="3">
        <v>878</v>
      </c>
      <c r="CF19" s="3">
        <v>1078</v>
      </c>
      <c r="CG19" s="3">
        <v>986</v>
      </c>
      <c r="CH19" s="3">
        <v>1077</v>
      </c>
      <c r="CI19" s="17">
        <v>1092</v>
      </c>
      <c r="CJ19" s="17">
        <v>799</v>
      </c>
      <c r="CK19" s="47">
        <v>473</v>
      </c>
      <c r="CL19" s="3">
        <v>185</v>
      </c>
      <c r="CM19" s="3">
        <v>754</v>
      </c>
      <c r="CN19" s="3">
        <v>735</v>
      </c>
      <c r="CO19" s="3">
        <v>673</v>
      </c>
      <c r="CP19" s="3">
        <v>783</v>
      </c>
      <c r="CQ19" s="3">
        <v>1032</v>
      </c>
      <c r="CR19" s="3">
        <v>966</v>
      </c>
      <c r="CS19" s="47">
        <v>1445</v>
      </c>
      <c r="CT19" s="18">
        <f t="shared" si="16"/>
        <v>3146</v>
      </c>
      <c r="CU19" s="37">
        <f>CT19*100/$CT$30</f>
        <v>48.972602739726028</v>
      </c>
      <c r="CV19" s="18">
        <f>SUMIF($B$3:$CS$3,"=2019",$B19:$CS19)</f>
        <v>9252</v>
      </c>
      <c r="CW19" s="37">
        <f>CV19*100/$CV$30</f>
        <v>51.124495772780016</v>
      </c>
      <c r="CX19" s="18">
        <f>SUMIF($B$3:$CS$3,"=2020",$B19:$CS19)</f>
        <v>8244</v>
      </c>
      <c r="CY19" s="37">
        <f>CX19*100/$CX$30</f>
        <v>44.099711137263292</v>
      </c>
      <c r="CZ19" s="18">
        <f>SUMIF($B$3:$CS$3,"=2021",$B19:$CS19)</f>
        <v>8663</v>
      </c>
      <c r="DA19" s="25">
        <f>CZ19*100/$CZ$30</f>
        <v>43.105936209384488</v>
      </c>
      <c r="DB19" s="18">
        <f t="shared" ref="DB19:DB29" si="32">SUMIF($B$3:$CS$3,"=2022",$B19:$CS19)</f>
        <v>9735</v>
      </c>
      <c r="DC19" s="25">
        <f t="shared" ref="DC19:DC29" si="33">DB19*100/$DB$30</f>
        <v>41.457286432160807</v>
      </c>
      <c r="DD19" s="18">
        <f t="shared" ref="DD19:DD29" si="34">SUMIF($B$3:$CS$3,"=2023",$B19:$CS19)</f>
        <v>11406</v>
      </c>
      <c r="DE19" s="25">
        <f t="shared" ref="DE19:DE29" si="35">DD19*100/$DD$30</f>
        <v>45.227804433165467</v>
      </c>
      <c r="DF19" s="18">
        <f t="shared" ref="DF19:DF29" si="36">SUMIF($B$3:$CS$3,"=2024",$B19:$CS19)</f>
        <v>12081</v>
      </c>
      <c r="DG19" s="25">
        <f t="shared" ref="DG19:DG30" si="37">DF19*100/$DF$30</f>
        <v>41.612703224028657</v>
      </c>
      <c r="DH19" s="18">
        <f t="shared" ref="DH19:DH29" si="38">SUMIF($B$3:$CS$3,"=2025",$B19:$CS19)</f>
        <v>14251</v>
      </c>
      <c r="DI19" s="25">
        <f t="shared" ref="DI19:DI30" si="39">DH19*100/$DH$30</f>
        <v>46.856710725323865</v>
      </c>
    </row>
    <row r="20" spans="1:113">
      <c r="A20" s="100" t="s">
        <v>14</v>
      </c>
      <c r="B20" s="2">
        <v>22</v>
      </c>
      <c r="C20" s="2">
        <v>56</v>
      </c>
      <c r="D20" s="2">
        <v>31</v>
      </c>
      <c r="E20" s="2">
        <v>494</v>
      </c>
      <c r="F20" s="2">
        <v>480</v>
      </c>
      <c r="G20" s="2">
        <v>511</v>
      </c>
      <c r="H20" s="2">
        <v>413</v>
      </c>
      <c r="I20" s="47">
        <v>142</v>
      </c>
      <c r="J20" s="2">
        <v>24</v>
      </c>
      <c r="K20" s="2">
        <v>220</v>
      </c>
      <c r="L20" s="2">
        <v>195</v>
      </c>
      <c r="M20" s="2">
        <v>229</v>
      </c>
      <c r="N20" s="2">
        <v>262</v>
      </c>
      <c r="O20" s="2">
        <v>439</v>
      </c>
      <c r="P20" s="2">
        <v>669</v>
      </c>
      <c r="Q20" s="47">
        <v>421</v>
      </c>
      <c r="R20" s="2">
        <v>40</v>
      </c>
      <c r="S20" s="2">
        <v>51</v>
      </c>
      <c r="T20" s="2">
        <v>180</v>
      </c>
      <c r="U20" s="2">
        <v>331</v>
      </c>
      <c r="V20" s="2">
        <v>236</v>
      </c>
      <c r="W20" s="2">
        <v>278</v>
      </c>
      <c r="X20" s="2">
        <v>466</v>
      </c>
      <c r="Y20" s="47">
        <v>528</v>
      </c>
      <c r="Z20" s="17">
        <v>1</v>
      </c>
      <c r="AA20" s="17">
        <v>2</v>
      </c>
      <c r="AB20" s="17">
        <v>2</v>
      </c>
      <c r="AC20" s="17">
        <v>5</v>
      </c>
      <c r="AD20" s="17">
        <v>7</v>
      </c>
      <c r="AE20" s="17">
        <v>6</v>
      </c>
      <c r="AF20" s="17">
        <v>7</v>
      </c>
      <c r="AG20" s="47">
        <v>19</v>
      </c>
      <c r="AH20" s="17">
        <v>9</v>
      </c>
      <c r="AI20" s="17">
        <v>18</v>
      </c>
      <c r="AJ20" s="17">
        <v>21</v>
      </c>
      <c r="AK20" s="17">
        <v>72</v>
      </c>
      <c r="AL20" s="17">
        <v>67</v>
      </c>
      <c r="AM20" s="17">
        <v>50</v>
      </c>
      <c r="AN20" s="17">
        <v>57</v>
      </c>
      <c r="AO20" s="47">
        <v>49</v>
      </c>
      <c r="AP20" s="17">
        <v>298</v>
      </c>
      <c r="AQ20" s="17">
        <v>715</v>
      </c>
      <c r="AR20" s="17">
        <v>970</v>
      </c>
      <c r="AS20" s="17">
        <v>710</v>
      </c>
      <c r="AT20" s="17">
        <v>507</v>
      </c>
      <c r="AU20" s="17">
        <v>891</v>
      </c>
      <c r="AV20" s="17">
        <v>628</v>
      </c>
      <c r="AW20" s="47">
        <v>382</v>
      </c>
      <c r="AX20" s="3">
        <v>58</v>
      </c>
      <c r="AY20" s="3">
        <v>113</v>
      </c>
      <c r="AZ20" s="3">
        <v>143</v>
      </c>
      <c r="BA20" s="3">
        <v>144</v>
      </c>
      <c r="BB20" s="3">
        <v>190</v>
      </c>
      <c r="BC20" s="3">
        <v>115</v>
      </c>
      <c r="BD20" s="3">
        <v>160</v>
      </c>
      <c r="BE20" s="10">
        <v>183</v>
      </c>
      <c r="BF20" s="3">
        <v>14</v>
      </c>
      <c r="BG20" s="3">
        <v>47</v>
      </c>
      <c r="BH20" s="3">
        <f>9+15</f>
        <v>24</v>
      </c>
      <c r="BI20" s="3">
        <v>59</v>
      </c>
      <c r="BJ20" s="3">
        <v>65</v>
      </c>
      <c r="BK20" s="3">
        <v>5</v>
      </c>
      <c r="BL20" s="3">
        <v>160</v>
      </c>
      <c r="BM20" s="10">
        <v>194</v>
      </c>
      <c r="BN20" s="3">
        <v>21</v>
      </c>
      <c r="BO20" s="3">
        <v>153</v>
      </c>
      <c r="BP20" s="3">
        <v>196</v>
      </c>
      <c r="BQ20" s="3">
        <v>110</v>
      </c>
      <c r="BR20" s="3">
        <v>98</v>
      </c>
      <c r="BS20" s="3">
        <v>112</v>
      </c>
      <c r="BT20" s="3">
        <v>165</v>
      </c>
      <c r="BU20" s="10">
        <v>65</v>
      </c>
      <c r="BV20" s="3">
        <v>1</v>
      </c>
      <c r="BW20" s="3">
        <v>17</v>
      </c>
      <c r="BX20" s="3">
        <v>75</v>
      </c>
      <c r="BY20" s="3">
        <v>14</v>
      </c>
      <c r="BZ20" s="3">
        <v>63</v>
      </c>
      <c r="CA20" s="3">
        <v>24</v>
      </c>
      <c r="CB20" s="3">
        <v>56</v>
      </c>
      <c r="CC20" s="10">
        <v>40</v>
      </c>
      <c r="CD20" s="3">
        <v>25</v>
      </c>
      <c r="CE20" s="3">
        <v>97</v>
      </c>
      <c r="CF20" s="3">
        <v>201</v>
      </c>
      <c r="CG20" s="3">
        <v>244</v>
      </c>
      <c r="CH20" s="3">
        <v>264</v>
      </c>
      <c r="CI20" s="3">
        <v>184</v>
      </c>
      <c r="CJ20" s="3">
        <v>133</v>
      </c>
      <c r="CK20" s="10">
        <v>81</v>
      </c>
      <c r="CL20" s="3">
        <v>3</v>
      </c>
      <c r="CM20" s="3">
        <v>18</v>
      </c>
      <c r="CN20" s="3">
        <v>42</v>
      </c>
      <c r="CO20" s="3">
        <v>54</v>
      </c>
      <c r="CP20" s="3">
        <v>45</v>
      </c>
      <c r="CQ20" s="3">
        <v>101</v>
      </c>
      <c r="CR20" s="3">
        <v>138</v>
      </c>
      <c r="CS20" s="10">
        <v>180</v>
      </c>
      <c r="CT20" s="18">
        <f t="shared" si="16"/>
        <v>516</v>
      </c>
      <c r="CU20" s="37">
        <f t="shared" ref="CU20:CU29" si="40">CT20*100/$CT$30</f>
        <v>8.032378580323785</v>
      </c>
      <c r="CV20" s="18">
        <f t="shared" ref="CV20:CV29" si="41">SUMIF($B$3:$CS$3,"=2019",$B20:$CS20)</f>
        <v>1507</v>
      </c>
      <c r="CW20" s="37">
        <f t="shared" ref="CW20:CW29" si="42">CV20*100/$CV$30</f>
        <v>8.327347074100679</v>
      </c>
      <c r="CX20" s="18">
        <f t="shared" ref="CX20:CX29" si="43">SUMIF($B$3:$CS$3,"=2020",$B20:$CS20)</f>
        <v>2080</v>
      </c>
      <c r="CY20" s="37">
        <f t="shared" ref="CY20:CY29" si="44">CX20*100/$CX$30</f>
        <v>11.126564673157162</v>
      </c>
      <c r="CZ20" s="18">
        <f t="shared" ref="CZ20:CZ29" si="45">SUMIF($B$3:$CS$3,"=2021",$B20:$CS20)</f>
        <v>2466</v>
      </c>
      <c r="DA20" s="25">
        <f t="shared" ref="DA20:DA29" si="46">CZ20*100/$CZ$30</f>
        <v>12.270488132557098</v>
      </c>
      <c r="DB20" s="18">
        <f t="shared" si="32"/>
        <v>2284</v>
      </c>
      <c r="DC20" s="25">
        <f t="shared" si="33"/>
        <v>9.7265990971808201</v>
      </c>
      <c r="DD20" s="18">
        <f t="shared" si="34"/>
        <v>2716</v>
      </c>
      <c r="DE20" s="25">
        <f t="shared" si="35"/>
        <v>10.769657797692217</v>
      </c>
      <c r="DF20" s="18">
        <f t="shared" si="36"/>
        <v>3052</v>
      </c>
      <c r="DG20" s="25">
        <f t="shared" si="37"/>
        <v>10.512537889225682</v>
      </c>
      <c r="DH20" s="18">
        <f t="shared" si="38"/>
        <v>2284</v>
      </c>
      <c r="DI20" s="25">
        <f t="shared" si="39"/>
        <v>7.5096994805024</v>
      </c>
    </row>
    <row r="21" spans="1:113">
      <c r="A21" s="100" t="s">
        <v>15</v>
      </c>
      <c r="B21" s="2">
        <v>4</v>
      </c>
      <c r="C21" s="2">
        <v>33</v>
      </c>
      <c r="D21" s="2">
        <v>8</v>
      </c>
      <c r="E21" s="2">
        <v>43</v>
      </c>
      <c r="F21" s="2">
        <v>60</v>
      </c>
      <c r="G21" s="2">
        <v>61</v>
      </c>
      <c r="H21" s="2">
        <v>44</v>
      </c>
      <c r="I21" s="47">
        <v>35</v>
      </c>
      <c r="J21" s="2">
        <v>5</v>
      </c>
      <c r="K21" s="2">
        <v>38</v>
      </c>
      <c r="L21" s="2">
        <v>29</v>
      </c>
      <c r="M21" s="2">
        <v>49</v>
      </c>
      <c r="N21" s="2">
        <v>61</v>
      </c>
      <c r="O21" s="2">
        <v>56</v>
      </c>
      <c r="P21" s="2">
        <v>82</v>
      </c>
      <c r="Q21" s="47">
        <v>81</v>
      </c>
      <c r="R21" s="2">
        <v>16</v>
      </c>
      <c r="S21" s="2">
        <v>6</v>
      </c>
      <c r="T21" s="2">
        <v>33</v>
      </c>
      <c r="U21" s="2">
        <v>65</v>
      </c>
      <c r="V21" s="2">
        <v>108</v>
      </c>
      <c r="W21" s="2">
        <v>55</v>
      </c>
      <c r="X21" s="2">
        <v>136</v>
      </c>
      <c r="Y21" s="47">
        <v>157</v>
      </c>
      <c r="Z21" s="17">
        <v>0</v>
      </c>
      <c r="AA21" s="17">
        <v>0</v>
      </c>
      <c r="AB21" s="17">
        <v>2</v>
      </c>
      <c r="AC21" s="17">
        <v>5</v>
      </c>
      <c r="AD21" s="17">
        <v>5</v>
      </c>
      <c r="AE21" s="17">
        <v>1</v>
      </c>
      <c r="AF21" s="17">
        <v>1</v>
      </c>
      <c r="AG21" s="47">
        <v>15</v>
      </c>
      <c r="AH21" s="17">
        <v>3</v>
      </c>
      <c r="AI21" s="17">
        <v>43</v>
      </c>
      <c r="AJ21" s="17">
        <v>18</v>
      </c>
      <c r="AK21" s="17">
        <v>9</v>
      </c>
      <c r="AL21" s="17">
        <v>53</v>
      </c>
      <c r="AM21" s="17">
        <v>17</v>
      </c>
      <c r="AN21" s="17">
        <v>21</v>
      </c>
      <c r="AO21" s="47">
        <v>24</v>
      </c>
      <c r="AP21" s="17">
        <v>44</v>
      </c>
      <c r="AQ21" s="17">
        <v>167</v>
      </c>
      <c r="AR21" s="17">
        <v>107</v>
      </c>
      <c r="AS21" s="17">
        <v>57</v>
      </c>
      <c r="AT21" s="17">
        <v>58</v>
      </c>
      <c r="AU21" s="17">
        <v>33</v>
      </c>
      <c r="AV21" s="17">
        <v>35</v>
      </c>
      <c r="AW21" s="47">
        <v>46</v>
      </c>
      <c r="AX21" s="3">
        <v>21</v>
      </c>
      <c r="AY21" s="3">
        <v>5</v>
      </c>
      <c r="AZ21" s="3">
        <v>12</v>
      </c>
      <c r="BA21" s="3">
        <v>3</v>
      </c>
      <c r="BB21" s="3">
        <v>5</v>
      </c>
      <c r="BC21" s="3">
        <v>12</v>
      </c>
      <c r="BD21" s="3">
        <v>8</v>
      </c>
      <c r="BE21" s="10">
        <v>17</v>
      </c>
      <c r="BF21" s="3">
        <v>11</v>
      </c>
      <c r="BG21" s="3">
        <v>15</v>
      </c>
      <c r="BH21" s="3">
        <f>12+15</f>
        <v>27</v>
      </c>
      <c r="BI21" s="3">
        <v>38</v>
      </c>
      <c r="BJ21" s="3">
        <v>41</v>
      </c>
      <c r="BK21" s="3">
        <v>5</v>
      </c>
      <c r="BL21" s="3">
        <v>10</v>
      </c>
      <c r="BM21" s="10">
        <v>40</v>
      </c>
      <c r="BN21" s="3">
        <v>22</v>
      </c>
      <c r="BO21" s="3">
        <v>92</v>
      </c>
      <c r="BP21" s="3">
        <v>75</v>
      </c>
      <c r="BQ21" s="3">
        <v>54</v>
      </c>
      <c r="BR21" s="3">
        <v>39</v>
      </c>
      <c r="BS21" s="3">
        <v>59</v>
      </c>
      <c r="BT21" s="3">
        <v>96</v>
      </c>
      <c r="BU21" s="10">
        <v>45</v>
      </c>
      <c r="BV21" s="3">
        <v>1</v>
      </c>
      <c r="BW21" s="3">
        <v>35</v>
      </c>
      <c r="BX21" s="3">
        <v>32</v>
      </c>
      <c r="BY21" s="3">
        <v>4</v>
      </c>
      <c r="BZ21" s="3">
        <v>9</v>
      </c>
      <c r="CA21" s="3">
        <v>23</v>
      </c>
      <c r="CB21" s="3">
        <v>14</v>
      </c>
      <c r="CC21" s="10">
        <v>12</v>
      </c>
      <c r="CD21" s="3">
        <v>7</v>
      </c>
      <c r="CE21" s="3">
        <v>45</v>
      </c>
      <c r="CF21" s="3">
        <v>33</v>
      </c>
      <c r="CG21" s="3">
        <v>55</v>
      </c>
      <c r="CH21" s="3">
        <v>36</v>
      </c>
      <c r="CI21" s="3">
        <v>26</v>
      </c>
      <c r="CJ21" s="3">
        <v>12</v>
      </c>
      <c r="CK21" s="10">
        <v>13</v>
      </c>
      <c r="CL21" s="3">
        <v>3</v>
      </c>
      <c r="CM21" s="3">
        <v>12</v>
      </c>
      <c r="CN21" s="3">
        <v>23</v>
      </c>
      <c r="CO21" s="3">
        <v>18</v>
      </c>
      <c r="CP21" s="3">
        <v>10</v>
      </c>
      <c r="CQ21" s="3">
        <v>11</v>
      </c>
      <c r="CR21" s="3">
        <v>43</v>
      </c>
      <c r="CS21" s="10">
        <v>36</v>
      </c>
      <c r="CT21" s="18">
        <f t="shared" si="16"/>
        <v>137</v>
      </c>
      <c r="CU21" s="37">
        <f t="shared" si="40"/>
        <v>2.1326276463262763</v>
      </c>
      <c r="CV21" s="18">
        <f t="shared" si="41"/>
        <v>491</v>
      </c>
      <c r="CW21" s="37">
        <f t="shared" si="42"/>
        <v>2.7131568768304137</v>
      </c>
      <c r="CX21" s="18">
        <f t="shared" si="43"/>
        <v>399</v>
      </c>
      <c r="CY21" s="37">
        <f t="shared" si="44"/>
        <v>2.1343746656681288</v>
      </c>
      <c r="CZ21" s="18">
        <f t="shared" si="45"/>
        <v>400</v>
      </c>
      <c r="DA21" s="25">
        <f t="shared" si="46"/>
        <v>1.9903468179330248</v>
      </c>
      <c r="DB21" s="18">
        <f t="shared" si="32"/>
        <v>485</v>
      </c>
      <c r="DC21" s="25">
        <f t="shared" si="33"/>
        <v>2.065411804786645</v>
      </c>
      <c r="DD21" s="18">
        <f t="shared" si="34"/>
        <v>359</v>
      </c>
      <c r="DE21" s="25">
        <f t="shared" si="35"/>
        <v>1.4235298782663866</v>
      </c>
      <c r="DF21" s="18">
        <f t="shared" si="36"/>
        <v>502</v>
      </c>
      <c r="DG21" s="25">
        <f t="shared" si="37"/>
        <v>1.7291264811242766</v>
      </c>
      <c r="DH21" s="18">
        <f t="shared" si="38"/>
        <v>521</v>
      </c>
      <c r="DI21" s="25">
        <f t="shared" si="39"/>
        <v>1.7130268955086474</v>
      </c>
    </row>
    <row r="22" spans="1:113">
      <c r="A22" s="100" t="s">
        <v>16</v>
      </c>
      <c r="B22" s="2">
        <v>8</v>
      </c>
      <c r="C22" s="2">
        <v>17</v>
      </c>
      <c r="D22" s="2">
        <v>1</v>
      </c>
      <c r="E22" s="2">
        <v>21</v>
      </c>
      <c r="F22" s="2">
        <v>31</v>
      </c>
      <c r="G22" s="2">
        <v>57</v>
      </c>
      <c r="H22" s="2">
        <v>59</v>
      </c>
      <c r="I22" s="47">
        <v>94</v>
      </c>
      <c r="J22" s="2">
        <v>262</v>
      </c>
      <c r="K22" s="2">
        <v>789</v>
      </c>
      <c r="L22" s="2">
        <v>557</v>
      </c>
      <c r="M22" s="2">
        <v>797</v>
      </c>
      <c r="N22" s="2">
        <v>958</v>
      </c>
      <c r="O22" s="2">
        <v>1087</v>
      </c>
      <c r="P22" s="2">
        <v>952</v>
      </c>
      <c r="Q22" s="47">
        <v>813</v>
      </c>
      <c r="R22" s="2">
        <v>2</v>
      </c>
      <c r="S22" s="2">
        <v>33</v>
      </c>
      <c r="T22" s="2">
        <v>80</v>
      </c>
      <c r="U22" s="2">
        <v>71</v>
      </c>
      <c r="V22" s="2">
        <v>102</v>
      </c>
      <c r="W22" s="2">
        <v>55</v>
      </c>
      <c r="X22" s="2">
        <v>128</v>
      </c>
      <c r="Y22" s="47">
        <v>152</v>
      </c>
      <c r="Z22" s="17">
        <v>0</v>
      </c>
      <c r="AA22" s="17">
        <v>0</v>
      </c>
      <c r="AB22" s="17">
        <v>0</v>
      </c>
      <c r="AC22" s="17">
        <v>1</v>
      </c>
      <c r="AD22" s="17">
        <v>2</v>
      </c>
      <c r="AE22" s="17">
        <v>0</v>
      </c>
      <c r="AF22" s="17">
        <v>5</v>
      </c>
      <c r="AG22" s="47">
        <v>76</v>
      </c>
      <c r="AH22" s="17">
        <v>36</v>
      </c>
      <c r="AI22" s="17">
        <v>118</v>
      </c>
      <c r="AJ22" s="17">
        <v>132</v>
      </c>
      <c r="AK22" s="17">
        <v>246</v>
      </c>
      <c r="AL22" s="17">
        <v>287</v>
      </c>
      <c r="AM22" s="17">
        <v>171</v>
      </c>
      <c r="AN22" s="17">
        <v>220</v>
      </c>
      <c r="AO22" s="47">
        <v>146</v>
      </c>
      <c r="AP22" s="17">
        <v>26</v>
      </c>
      <c r="AQ22" s="17">
        <v>96</v>
      </c>
      <c r="AR22" s="17">
        <v>39</v>
      </c>
      <c r="AS22" s="17">
        <v>77</v>
      </c>
      <c r="AT22" s="17">
        <v>181</v>
      </c>
      <c r="AU22" s="17">
        <v>143</v>
      </c>
      <c r="AV22" s="17">
        <v>255</v>
      </c>
      <c r="AW22" s="47">
        <v>274</v>
      </c>
      <c r="AX22" s="3">
        <v>16</v>
      </c>
      <c r="AY22" s="3">
        <v>16</v>
      </c>
      <c r="AZ22" s="3">
        <v>52</v>
      </c>
      <c r="BA22" s="3">
        <v>14</v>
      </c>
      <c r="BB22" s="3">
        <v>12</v>
      </c>
      <c r="BC22" s="3">
        <v>14</v>
      </c>
      <c r="BD22" s="3">
        <v>6</v>
      </c>
      <c r="BE22" s="10">
        <v>53</v>
      </c>
      <c r="BF22" s="3">
        <v>26</v>
      </c>
      <c r="BG22" s="3">
        <v>48</v>
      </c>
      <c r="BH22" s="3">
        <f>30+40</f>
        <v>70</v>
      </c>
      <c r="BI22" s="3">
        <v>70</v>
      </c>
      <c r="BJ22" s="3">
        <v>72</v>
      </c>
      <c r="BK22" s="3">
        <v>24</v>
      </c>
      <c r="BL22" s="3">
        <v>234</v>
      </c>
      <c r="BM22" s="10">
        <v>216</v>
      </c>
      <c r="BN22" s="3">
        <v>15</v>
      </c>
      <c r="BO22" s="3">
        <v>52</v>
      </c>
      <c r="BP22" s="3">
        <v>123</v>
      </c>
      <c r="BQ22" s="3">
        <v>131</v>
      </c>
      <c r="BR22" s="3">
        <v>91</v>
      </c>
      <c r="BS22" s="3">
        <v>100</v>
      </c>
      <c r="BT22" s="3">
        <v>125</v>
      </c>
      <c r="BU22" s="10">
        <v>76</v>
      </c>
      <c r="BV22" s="3">
        <v>9</v>
      </c>
      <c r="BW22" s="3">
        <v>25</v>
      </c>
      <c r="BX22" s="3">
        <v>27</v>
      </c>
      <c r="BY22" s="3">
        <v>13</v>
      </c>
      <c r="BZ22" s="3">
        <v>15</v>
      </c>
      <c r="CA22" s="3">
        <v>22</v>
      </c>
      <c r="CB22" s="3">
        <v>57</v>
      </c>
      <c r="CC22" s="10">
        <v>49</v>
      </c>
      <c r="CD22" s="3">
        <v>9</v>
      </c>
      <c r="CE22" s="3">
        <v>40</v>
      </c>
      <c r="CF22" s="3">
        <v>45</v>
      </c>
      <c r="CG22" s="3">
        <v>101</v>
      </c>
      <c r="CH22" s="3">
        <v>80</v>
      </c>
      <c r="CI22" s="3">
        <v>39</v>
      </c>
      <c r="CJ22" s="3">
        <v>11</v>
      </c>
      <c r="CK22" s="10">
        <v>8</v>
      </c>
      <c r="CL22" s="3">
        <v>0</v>
      </c>
      <c r="CM22" s="3">
        <v>5</v>
      </c>
      <c r="CN22" s="3">
        <v>16</v>
      </c>
      <c r="CO22" s="3">
        <v>7</v>
      </c>
      <c r="CP22" s="3">
        <v>10</v>
      </c>
      <c r="CQ22" s="3">
        <v>18</v>
      </c>
      <c r="CR22" s="3">
        <v>14</v>
      </c>
      <c r="CS22" s="10">
        <v>20</v>
      </c>
      <c r="CT22" s="18">
        <f t="shared" si="16"/>
        <v>409</v>
      </c>
      <c r="CU22" s="37">
        <f t="shared" si="40"/>
        <v>6.3667496886674968</v>
      </c>
      <c r="CV22" s="18">
        <f t="shared" si="41"/>
        <v>1239</v>
      </c>
      <c r="CW22" s="37">
        <f t="shared" si="42"/>
        <v>6.8464386362380507</v>
      </c>
      <c r="CX22" s="18">
        <f t="shared" si="43"/>
        <v>1142</v>
      </c>
      <c r="CY22" s="37">
        <f t="shared" si="44"/>
        <v>6.1089119503584035</v>
      </c>
      <c r="CZ22" s="18">
        <f t="shared" si="45"/>
        <v>1549</v>
      </c>
      <c r="DA22" s="25">
        <f t="shared" si="46"/>
        <v>7.707618052445639</v>
      </c>
      <c r="DB22" s="18">
        <f t="shared" si="32"/>
        <v>1841</v>
      </c>
      <c r="DC22" s="25">
        <f t="shared" si="33"/>
        <v>7.8400476961076571</v>
      </c>
      <c r="DD22" s="18">
        <f t="shared" si="34"/>
        <v>1730</v>
      </c>
      <c r="DE22" s="25">
        <f t="shared" si="35"/>
        <v>6.8599072128157346</v>
      </c>
      <c r="DF22" s="18">
        <f t="shared" si="36"/>
        <v>2066</v>
      </c>
      <c r="DG22" s="25">
        <f t="shared" si="37"/>
        <v>7.1162854780931388</v>
      </c>
      <c r="DH22" s="18">
        <f t="shared" si="38"/>
        <v>1977</v>
      </c>
      <c r="DI22" s="25">
        <f t="shared" si="39"/>
        <v>6.5002959163543101</v>
      </c>
    </row>
    <row r="23" spans="1:113">
      <c r="A23" s="100" t="s">
        <v>17</v>
      </c>
      <c r="B23" s="2">
        <v>28</v>
      </c>
      <c r="C23" s="2">
        <v>21</v>
      </c>
      <c r="D23" s="2">
        <v>2</v>
      </c>
      <c r="E23" s="2">
        <v>120</v>
      </c>
      <c r="F23" s="2">
        <v>86</v>
      </c>
      <c r="G23" s="2">
        <v>176</v>
      </c>
      <c r="H23" s="2">
        <v>116</v>
      </c>
      <c r="I23" s="47">
        <v>137</v>
      </c>
      <c r="J23" s="2">
        <v>340</v>
      </c>
      <c r="K23" s="2">
        <v>956</v>
      </c>
      <c r="L23" s="2">
        <v>688</v>
      </c>
      <c r="M23" s="2">
        <v>707</v>
      </c>
      <c r="N23" s="2">
        <v>907</v>
      </c>
      <c r="O23" s="2">
        <v>1149</v>
      </c>
      <c r="P23" s="2">
        <v>1187</v>
      </c>
      <c r="Q23" s="47">
        <v>729</v>
      </c>
      <c r="R23" s="2">
        <v>29</v>
      </c>
      <c r="S23" s="2">
        <v>52</v>
      </c>
      <c r="T23" s="2">
        <v>94</v>
      </c>
      <c r="U23" s="2">
        <v>163</v>
      </c>
      <c r="V23" s="2">
        <v>178</v>
      </c>
      <c r="W23" s="2">
        <v>261</v>
      </c>
      <c r="X23" s="2">
        <v>527</v>
      </c>
      <c r="Y23" s="47">
        <v>660</v>
      </c>
      <c r="Z23" s="17">
        <v>21</v>
      </c>
      <c r="AA23" s="17">
        <v>22</v>
      </c>
      <c r="AB23" s="17">
        <v>2</v>
      </c>
      <c r="AC23" s="17">
        <v>14</v>
      </c>
      <c r="AD23" s="17">
        <v>2</v>
      </c>
      <c r="AE23" s="17">
        <v>8</v>
      </c>
      <c r="AF23" s="17">
        <v>52</v>
      </c>
      <c r="AG23" s="47">
        <v>114</v>
      </c>
      <c r="AH23" s="17">
        <v>224</v>
      </c>
      <c r="AI23" s="17">
        <v>218</v>
      </c>
      <c r="AJ23" s="17">
        <v>80</v>
      </c>
      <c r="AK23" s="17">
        <v>271</v>
      </c>
      <c r="AL23" s="17">
        <v>108</v>
      </c>
      <c r="AM23" s="17">
        <v>182</v>
      </c>
      <c r="AN23" s="17">
        <v>163</v>
      </c>
      <c r="AO23" s="47">
        <v>148</v>
      </c>
      <c r="AP23" s="17">
        <v>44</v>
      </c>
      <c r="AQ23" s="17">
        <v>85</v>
      </c>
      <c r="AR23" s="17">
        <v>67</v>
      </c>
      <c r="AS23" s="17">
        <v>71</v>
      </c>
      <c r="AT23" s="17">
        <v>149</v>
      </c>
      <c r="AU23" s="17">
        <v>221</v>
      </c>
      <c r="AV23" s="17">
        <v>317</v>
      </c>
      <c r="AW23" s="47">
        <v>303</v>
      </c>
      <c r="AX23" s="3">
        <v>15</v>
      </c>
      <c r="AY23" s="3">
        <v>59</v>
      </c>
      <c r="AZ23" s="3">
        <v>110</v>
      </c>
      <c r="BA23" s="3">
        <v>97</v>
      </c>
      <c r="BB23" s="3">
        <v>71</v>
      </c>
      <c r="BC23" s="3">
        <v>94</v>
      </c>
      <c r="BD23" s="3">
        <v>88</v>
      </c>
      <c r="BE23" s="10">
        <v>75</v>
      </c>
      <c r="BF23" s="3">
        <v>12</v>
      </c>
      <c r="BG23" s="3">
        <v>206</v>
      </c>
      <c r="BH23" s="3">
        <f>117+133</f>
        <v>250</v>
      </c>
      <c r="BI23" s="3">
        <v>268</v>
      </c>
      <c r="BJ23" s="3">
        <v>280</v>
      </c>
      <c r="BK23" s="3">
        <v>48</v>
      </c>
      <c r="BL23" s="3">
        <v>110</v>
      </c>
      <c r="BM23" s="10">
        <v>189</v>
      </c>
      <c r="BN23" s="3">
        <v>6</v>
      </c>
      <c r="BO23" s="3">
        <v>213</v>
      </c>
      <c r="BP23" s="3">
        <v>229</v>
      </c>
      <c r="BQ23" s="3">
        <v>156</v>
      </c>
      <c r="BR23" s="3">
        <v>155</v>
      </c>
      <c r="BS23" s="3">
        <v>163</v>
      </c>
      <c r="BT23" s="3">
        <v>196</v>
      </c>
      <c r="BU23" s="10">
        <v>138</v>
      </c>
      <c r="BV23" s="3">
        <v>6</v>
      </c>
      <c r="BW23" s="3">
        <v>48</v>
      </c>
      <c r="BX23" s="3">
        <v>37</v>
      </c>
      <c r="BY23" s="3">
        <v>17</v>
      </c>
      <c r="BZ23" s="3">
        <v>60</v>
      </c>
      <c r="CA23" s="3">
        <v>73</v>
      </c>
      <c r="CB23" s="3">
        <v>133</v>
      </c>
      <c r="CC23" s="10">
        <v>88</v>
      </c>
      <c r="CD23" s="3">
        <v>18</v>
      </c>
      <c r="CE23" s="3">
        <v>80</v>
      </c>
      <c r="CF23" s="3">
        <v>65</v>
      </c>
      <c r="CG23" s="3">
        <v>79</v>
      </c>
      <c r="CH23" s="3">
        <v>87</v>
      </c>
      <c r="CI23" s="3">
        <v>53</v>
      </c>
      <c r="CJ23" s="3">
        <v>64</v>
      </c>
      <c r="CK23" s="10">
        <v>50</v>
      </c>
      <c r="CL23" s="3">
        <v>7</v>
      </c>
      <c r="CM23" s="3">
        <v>61</v>
      </c>
      <c r="CN23" s="3">
        <v>63</v>
      </c>
      <c r="CO23" s="3">
        <v>73</v>
      </c>
      <c r="CP23" s="3">
        <v>150</v>
      </c>
      <c r="CQ23" s="3">
        <v>159</v>
      </c>
      <c r="CR23" s="3">
        <v>162</v>
      </c>
      <c r="CS23" s="10">
        <v>217</v>
      </c>
      <c r="CT23" s="18">
        <f t="shared" si="16"/>
        <v>750</v>
      </c>
      <c r="CU23" s="37">
        <f t="shared" si="40"/>
        <v>11.674968866749689</v>
      </c>
      <c r="CV23" s="18">
        <f t="shared" si="41"/>
        <v>2021</v>
      </c>
      <c r="CW23" s="37">
        <f t="shared" si="42"/>
        <v>11.167596839255125</v>
      </c>
      <c r="CX23" s="18">
        <f t="shared" si="43"/>
        <v>1687</v>
      </c>
      <c r="CY23" s="37">
        <f t="shared" si="44"/>
        <v>9.0242858671231403</v>
      </c>
      <c r="CZ23" s="18">
        <f t="shared" si="45"/>
        <v>2036</v>
      </c>
      <c r="DA23" s="25">
        <f t="shared" si="46"/>
        <v>10.130865303279096</v>
      </c>
      <c r="DB23" s="18">
        <f t="shared" si="32"/>
        <v>2233</v>
      </c>
      <c r="DC23" s="25">
        <f t="shared" si="33"/>
        <v>9.509411464100161</v>
      </c>
      <c r="DD23" s="18">
        <f t="shared" si="34"/>
        <v>2587</v>
      </c>
      <c r="DE23" s="25">
        <f t="shared" si="35"/>
        <v>10.258138704944685</v>
      </c>
      <c r="DF23" s="18">
        <f t="shared" si="36"/>
        <v>3115</v>
      </c>
      <c r="DG23" s="25">
        <f t="shared" si="37"/>
        <v>10.729539818131716</v>
      </c>
      <c r="DH23" s="18">
        <f t="shared" si="38"/>
        <v>2848</v>
      </c>
      <c r="DI23" s="25">
        <f t="shared" si="39"/>
        <v>9.3641086341816262</v>
      </c>
    </row>
    <row r="24" spans="1:113">
      <c r="A24" s="102" t="s">
        <v>122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18</v>
      </c>
      <c r="H24" s="2">
        <v>47</v>
      </c>
      <c r="I24" s="47">
        <v>122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101</v>
      </c>
      <c r="P24" s="2">
        <v>297</v>
      </c>
      <c r="Q24" s="47">
        <v>214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255</v>
      </c>
      <c r="X24" s="2">
        <v>421</v>
      </c>
      <c r="Y24" s="47">
        <v>630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8</v>
      </c>
      <c r="AF24" s="17">
        <v>29</v>
      </c>
      <c r="AG24" s="47">
        <v>93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27</v>
      </c>
      <c r="AN24" s="17">
        <v>82</v>
      </c>
      <c r="AO24" s="47">
        <v>82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190</v>
      </c>
      <c r="AW24" s="47">
        <v>162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72</v>
      </c>
      <c r="BD24" s="3">
        <v>152</v>
      </c>
      <c r="BE24" s="10">
        <v>174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75</v>
      </c>
      <c r="BM24" s="10">
        <v>43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3">
        <v>0</v>
      </c>
      <c r="BT24" s="3">
        <v>0</v>
      </c>
      <c r="BU24" s="10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51</v>
      </c>
      <c r="CB24" s="17">
        <v>98</v>
      </c>
      <c r="CC24" s="10">
        <v>45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3">
        <v>19</v>
      </c>
      <c r="CJ24" s="3">
        <v>45</v>
      </c>
      <c r="CK24" s="10">
        <v>60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92</v>
      </c>
      <c r="CR24" s="17">
        <v>123</v>
      </c>
      <c r="CS24" s="10">
        <v>194</v>
      </c>
      <c r="CT24" s="18">
        <f t="shared" si="16"/>
        <v>0</v>
      </c>
      <c r="CU24" s="37">
        <f t="shared" si="40"/>
        <v>0</v>
      </c>
      <c r="CV24" s="18">
        <f t="shared" si="41"/>
        <v>0</v>
      </c>
      <c r="CW24" s="37">
        <f t="shared" si="42"/>
        <v>0</v>
      </c>
      <c r="CX24" s="18">
        <f t="shared" si="43"/>
        <v>0</v>
      </c>
      <c r="CY24" s="37">
        <f t="shared" si="44"/>
        <v>0</v>
      </c>
      <c r="CZ24" s="18">
        <f t="shared" si="45"/>
        <v>0</v>
      </c>
      <c r="DA24" s="25">
        <f t="shared" si="46"/>
        <v>0</v>
      </c>
      <c r="DB24" s="18">
        <f t="shared" si="32"/>
        <v>0</v>
      </c>
      <c r="DC24" s="25">
        <f t="shared" si="33"/>
        <v>0</v>
      </c>
      <c r="DD24" s="18">
        <f t="shared" si="34"/>
        <v>643</v>
      </c>
      <c r="DE24" s="25">
        <f t="shared" si="35"/>
        <v>2.5496649351679288</v>
      </c>
      <c r="DF24" s="18">
        <f t="shared" si="36"/>
        <v>1559</v>
      </c>
      <c r="DG24" s="25">
        <f t="shared" si="37"/>
        <v>5.3699366216588595</v>
      </c>
      <c r="DH24" s="18">
        <f t="shared" si="38"/>
        <v>1819</v>
      </c>
      <c r="DI24" s="25">
        <f t="shared" si="39"/>
        <v>5.9807983165647398</v>
      </c>
    </row>
    <row r="25" spans="1:113">
      <c r="A25" s="102" t="s">
        <v>123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15</v>
      </c>
      <c r="H25" s="2">
        <v>16</v>
      </c>
      <c r="I25" s="47">
        <v>58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87</v>
      </c>
      <c r="P25" s="2">
        <v>154</v>
      </c>
      <c r="Q25" s="47">
        <v>152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25</v>
      </c>
      <c r="X25" s="2">
        <v>159</v>
      </c>
      <c r="Y25" s="47">
        <v>98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76</v>
      </c>
      <c r="AG25" s="47">
        <v>168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93</v>
      </c>
      <c r="AN25" s="17">
        <v>628</v>
      </c>
      <c r="AO25" s="47">
        <v>274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17</v>
      </c>
      <c r="AW25" s="47">
        <v>9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2</v>
      </c>
      <c r="BD25" s="3">
        <v>45</v>
      </c>
      <c r="BE25" s="10">
        <v>18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33</v>
      </c>
      <c r="BM25" s="10">
        <v>53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3">
        <v>0</v>
      </c>
      <c r="BT25" s="3">
        <v>0</v>
      </c>
      <c r="BU25" s="10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128</v>
      </c>
      <c r="CB25" s="17">
        <v>28</v>
      </c>
      <c r="CC25" s="10">
        <v>43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3">
        <v>3</v>
      </c>
      <c r="CJ25" s="3">
        <v>19</v>
      </c>
      <c r="CK25" s="10">
        <v>8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28</v>
      </c>
      <c r="CR25" s="17">
        <v>42</v>
      </c>
      <c r="CS25" s="10">
        <v>31</v>
      </c>
      <c r="CT25" s="18">
        <f t="shared" si="16"/>
        <v>0</v>
      </c>
      <c r="CU25" s="37">
        <f t="shared" si="40"/>
        <v>0</v>
      </c>
      <c r="CV25" s="18">
        <f t="shared" si="41"/>
        <v>0</v>
      </c>
      <c r="CW25" s="37">
        <f t="shared" si="42"/>
        <v>0</v>
      </c>
      <c r="CX25" s="18">
        <f t="shared" si="43"/>
        <v>0</v>
      </c>
      <c r="CY25" s="37">
        <f t="shared" si="44"/>
        <v>0</v>
      </c>
      <c r="CZ25" s="18">
        <f t="shared" si="45"/>
        <v>0</v>
      </c>
      <c r="DA25" s="25">
        <f t="shared" si="46"/>
        <v>0</v>
      </c>
      <c r="DB25" s="18">
        <f t="shared" si="32"/>
        <v>0</v>
      </c>
      <c r="DC25" s="25">
        <f t="shared" si="33"/>
        <v>0</v>
      </c>
      <c r="DD25" s="18">
        <f t="shared" si="34"/>
        <v>381</v>
      </c>
      <c r="DE25" s="25">
        <f t="shared" si="35"/>
        <v>1.5107656925334074</v>
      </c>
      <c r="DF25" s="18">
        <f t="shared" si="36"/>
        <v>1217</v>
      </c>
      <c r="DG25" s="25">
        <f t="shared" si="37"/>
        <v>4.1919261504546705</v>
      </c>
      <c r="DH25" s="18">
        <f t="shared" si="38"/>
        <v>912</v>
      </c>
      <c r="DI25" s="25">
        <f t="shared" si="39"/>
        <v>2.9986190570132174</v>
      </c>
    </row>
    <row r="26" spans="1:113">
      <c r="A26" s="100" t="s">
        <v>18</v>
      </c>
      <c r="B26" s="2">
        <v>18</v>
      </c>
      <c r="C26" s="2">
        <v>26</v>
      </c>
      <c r="D26" s="2">
        <v>0</v>
      </c>
      <c r="E26" s="2">
        <v>15</v>
      </c>
      <c r="F26" s="2">
        <v>53</v>
      </c>
      <c r="G26" s="2">
        <v>17</v>
      </c>
      <c r="H26" s="2">
        <v>18</v>
      </c>
      <c r="I26" s="47">
        <v>17</v>
      </c>
      <c r="J26" s="2">
        <v>4</v>
      </c>
      <c r="K26" s="2">
        <v>29</v>
      </c>
      <c r="L26" s="2">
        <v>22</v>
      </c>
      <c r="M26" s="2">
        <v>10</v>
      </c>
      <c r="N26" s="2">
        <v>58</v>
      </c>
      <c r="O26" s="2">
        <v>37</v>
      </c>
      <c r="P26" s="2">
        <v>54</v>
      </c>
      <c r="Q26" s="47">
        <v>49</v>
      </c>
      <c r="R26" s="2">
        <v>26</v>
      </c>
      <c r="S26" s="2">
        <v>65</v>
      </c>
      <c r="T26" s="2">
        <v>96</v>
      </c>
      <c r="U26" s="2">
        <v>59</v>
      </c>
      <c r="V26" s="2">
        <v>128</v>
      </c>
      <c r="W26" s="2">
        <v>72</v>
      </c>
      <c r="X26" s="2">
        <v>77</v>
      </c>
      <c r="Y26" s="47">
        <v>75</v>
      </c>
      <c r="Z26" s="17">
        <v>1</v>
      </c>
      <c r="AA26" s="17">
        <v>8</v>
      </c>
      <c r="AB26" s="17">
        <v>0</v>
      </c>
      <c r="AC26" s="17">
        <v>2</v>
      </c>
      <c r="AD26" s="17">
        <v>4</v>
      </c>
      <c r="AE26" s="17">
        <v>3</v>
      </c>
      <c r="AF26" s="17">
        <v>34</v>
      </c>
      <c r="AG26" s="47">
        <v>155</v>
      </c>
      <c r="AH26" s="17">
        <v>11</v>
      </c>
      <c r="AI26" s="17">
        <v>20</v>
      </c>
      <c r="AJ26" s="17">
        <v>24</v>
      </c>
      <c r="AK26" s="17">
        <v>10</v>
      </c>
      <c r="AL26" s="17">
        <v>4</v>
      </c>
      <c r="AM26" s="17">
        <v>19</v>
      </c>
      <c r="AN26" s="17">
        <v>18</v>
      </c>
      <c r="AO26" s="47">
        <v>31</v>
      </c>
      <c r="AP26" s="17">
        <v>3</v>
      </c>
      <c r="AQ26" s="17">
        <v>12</v>
      </c>
      <c r="AR26" s="17">
        <v>9</v>
      </c>
      <c r="AS26" s="17">
        <v>17</v>
      </c>
      <c r="AT26" s="17">
        <v>36</v>
      </c>
      <c r="AU26" s="17">
        <v>15</v>
      </c>
      <c r="AV26" s="17">
        <v>231</v>
      </c>
      <c r="AW26" s="47">
        <v>13</v>
      </c>
      <c r="AX26" s="3">
        <v>1</v>
      </c>
      <c r="AY26" s="3">
        <v>4</v>
      </c>
      <c r="AZ26" s="3">
        <v>16</v>
      </c>
      <c r="BA26" s="3">
        <v>22</v>
      </c>
      <c r="BB26" s="3">
        <v>15</v>
      </c>
      <c r="BC26" s="3">
        <v>4</v>
      </c>
      <c r="BD26" s="3">
        <v>5</v>
      </c>
      <c r="BE26" s="10">
        <v>11</v>
      </c>
      <c r="BF26" s="3">
        <v>2</v>
      </c>
      <c r="BG26" s="3">
        <v>1</v>
      </c>
      <c r="BH26" s="3">
        <f>2+6</f>
        <v>8</v>
      </c>
      <c r="BI26" s="3">
        <v>8</v>
      </c>
      <c r="BJ26" s="3">
        <v>13</v>
      </c>
      <c r="BK26" s="3">
        <v>4</v>
      </c>
      <c r="BL26" s="3">
        <v>9</v>
      </c>
      <c r="BM26" s="10">
        <v>23</v>
      </c>
      <c r="BN26" s="3">
        <v>4</v>
      </c>
      <c r="BO26" s="3">
        <v>27</v>
      </c>
      <c r="BP26" s="3">
        <v>67</v>
      </c>
      <c r="BQ26" s="3">
        <v>12</v>
      </c>
      <c r="BR26" s="3">
        <v>35</v>
      </c>
      <c r="BS26" s="3">
        <v>49</v>
      </c>
      <c r="BT26" s="3">
        <v>44</v>
      </c>
      <c r="BU26" s="10">
        <v>27</v>
      </c>
      <c r="BV26" s="3">
        <v>0</v>
      </c>
      <c r="BW26" s="3">
        <v>21</v>
      </c>
      <c r="BX26" s="3">
        <v>13</v>
      </c>
      <c r="BY26" s="3">
        <v>11</v>
      </c>
      <c r="BZ26" s="3">
        <v>12</v>
      </c>
      <c r="CA26" s="3">
        <v>20</v>
      </c>
      <c r="CB26" s="3">
        <v>11</v>
      </c>
      <c r="CC26" s="10">
        <v>8</v>
      </c>
      <c r="CD26" s="3">
        <v>5</v>
      </c>
      <c r="CE26" s="3">
        <v>25</v>
      </c>
      <c r="CF26" s="3">
        <v>26</v>
      </c>
      <c r="CG26" s="3">
        <v>29</v>
      </c>
      <c r="CH26" s="3">
        <v>24</v>
      </c>
      <c r="CI26" s="3">
        <v>24</v>
      </c>
      <c r="CJ26" s="3">
        <v>10</v>
      </c>
      <c r="CK26" s="10">
        <v>10</v>
      </c>
      <c r="CL26" s="3">
        <v>5</v>
      </c>
      <c r="CM26" s="3">
        <v>10</v>
      </c>
      <c r="CN26" s="3">
        <v>9</v>
      </c>
      <c r="CO26" s="3">
        <v>5</v>
      </c>
      <c r="CP26" s="3">
        <v>8</v>
      </c>
      <c r="CQ26" s="3">
        <v>11</v>
      </c>
      <c r="CR26" s="3">
        <v>7</v>
      </c>
      <c r="CS26" s="10">
        <v>7</v>
      </c>
      <c r="CT26" s="18">
        <f t="shared" si="16"/>
        <v>80</v>
      </c>
      <c r="CU26" s="37">
        <f t="shared" si="40"/>
        <v>1.2453300124533002</v>
      </c>
      <c r="CV26" s="18">
        <f t="shared" si="41"/>
        <v>248</v>
      </c>
      <c r="CW26" s="37">
        <f t="shared" si="42"/>
        <v>1.3703928827982539</v>
      </c>
      <c r="CX26" s="18">
        <f t="shared" si="43"/>
        <v>290</v>
      </c>
      <c r="CY26" s="37">
        <f t="shared" si="44"/>
        <v>1.5512998823151813</v>
      </c>
      <c r="CZ26" s="18">
        <f t="shared" si="45"/>
        <v>200</v>
      </c>
      <c r="DA26" s="25">
        <f t="shared" si="46"/>
        <v>0.99517340896651241</v>
      </c>
      <c r="DB26" s="18">
        <f t="shared" si="32"/>
        <v>390</v>
      </c>
      <c r="DC26" s="25">
        <f t="shared" si="33"/>
        <v>1.6608466059109104</v>
      </c>
      <c r="DD26" s="18">
        <f t="shared" si="34"/>
        <v>275</v>
      </c>
      <c r="DE26" s="25">
        <f t="shared" si="35"/>
        <v>1.0904476783377612</v>
      </c>
      <c r="DF26" s="18">
        <f t="shared" si="36"/>
        <v>518</v>
      </c>
      <c r="DG26" s="25">
        <f t="shared" si="37"/>
        <v>1.7842380821162855</v>
      </c>
      <c r="DH26" s="18">
        <f t="shared" si="38"/>
        <v>426</v>
      </c>
      <c r="DI26" s="25">
        <f t="shared" si="39"/>
        <v>1.4006707437364372</v>
      </c>
    </row>
    <row r="27" spans="1:113">
      <c r="A27" s="100" t="s">
        <v>19</v>
      </c>
      <c r="B27" s="2">
        <v>0</v>
      </c>
      <c r="C27" s="2">
        <v>0</v>
      </c>
      <c r="D27" s="2">
        <v>1</v>
      </c>
      <c r="E27" s="2">
        <v>4</v>
      </c>
      <c r="F27" s="2">
        <v>1</v>
      </c>
      <c r="G27" s="2">
        <v>2</v>
      </c>
      <c r="H27" s="2">
        <v>1</v>
      </c>
      <c r="I27" s="47">
        <v>4</v>
      </c>
      <c r="J27" s="2">
        <v>32</v>
      </c>
      <c r="K27" s="2">
        <v>105</v>
      </c>
      <c r="L27" s="2">
        <v>89</v>
      </c>
      <c r="M27" s="2">
        <v>86</v>
      </c>
      <c r="N27" s="2">
        <v>126</v>
      </c>
      <c r="O27" s="2">
        <v>137</v>
      </c>
      <c r="P27" s="2">
        <v>104</v>
      </c>
      <c r="Q27" s="47">
        <v>79</v>
      </c>
      <c r="R27" s="2">
        <v>1</v>
      </c>
      <c r="S27" s="2">
        <v>3</v>
      </c>
      <c r="T27" s="2">
        <v>13</v>
      </c>
      <c r="U27" s="2">
        <v>16</v>
      </c>
      <c r="V27" s="2">
        <v>22</v>
      </c>
      <c r="W27" s="2">
        <v>0</v>
      </c>
      <c r="X27" s="2">
        <v>8</v>
      </c>
      <c r="Y27" s="47">
        <v>17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47">
        <v>0</v>
      </c>
      <c r="AH27" s="17">
        <v>0</v>
      </c>
      <c r="AI27" s="17">
        <v>29</v>
      </c>
      <c r="AJ27" s="17">
        <v>0</v>
      </c>
      <c r="AK27" s="17">
        <v>0</v>
      </c>
      <c r="AL27" s="17">
        <v>1</v>
      </c>
      <c r="AM27" s="17"/>
      <c r="AN27" s="17"/>
      <c r="AO27" s="47">
        <v>1</v>
      </c>
      <c r="AP27" s="17">
        <v>1</v>
      </c>
      <c r="AQ27" s="17">
        <v>3</v>
      </c>
      <c r="AR27" s="17">
        <v>0</v>
      </c>
      <c r="AS27" s="17">
        <v>2</v>
      </c>
      <c r="AT27" s="17">
        <v>0</v>
      </c>
      <c r="AU27" s="17">
        <v>1</v>
      </c>
      <c r="AV27" s="17">
        <v>33</v>
      </c>
      <c r="AW27" s="47">
        <v>7</v>
      </c>
      <c r="AX27" s="3">
        <v>0</v>
      </c>
      <c r="AY27" s="3">
        <v>0</v>
      </c>
      <c r="AZ27" s="3">
        <v>3</v>
      </c>
      <c r="BA27" s="3">
        <v>9</v>
      </c>
      <c r="BB27" s="3">
        <v>0</v>
      </c>
      <c r="BC27" s="3">
        <v>2</v>
      </c>
      <c r="BD27" s="3">
        <v>0</v>
      </c>
      <c r="BE27" s="10">
        <v>0</v>
      </c>
      <c r="BF27" s="3">
        <v>6</v>
      </c>
      <c r="BG27" s="3">
        <v>0</v>
      </c>
      <c r="BH27" s="3">
        <v>1</v>
      </c>
      <c r="BI27" s="3">
        <v>1</v>
      </c>
      <c r="BJ27" s="3">
        <v>20</v>
      </c>
      <c r="BK27" s="3">
        <v>0</v>
      </c>
      <c r="BL27" s="3">
        <v>8</v>
      </c>
      <c r="BM27" s="10">
        <v>5</v>
      </c>
      <c r="BN27" s="3">
        <v>1</v>
      </c>
      <c r="BO27" s="3">
        <v>6</v>
      </c>
      <c r="BP27" s="3">
        <v>0</v>
      </c>
      <c r="BQ27" s="3">
        <v>0</v>
      </c>
      <c r="BR27" s="3">
        <v>0</v>
      </c>
      <c r="BS27" s="3">
        <v>6</v>
      </c>
      <c r="BT27" s="3">
        <v>211</v>
      </c>
      <c r="BU27" s="10">
        <v>14</v>
      </c>
      <c r="BV27" s="3">
        <v>0</v>
      </c>
      <c r="BW27" s="3">
        <v>2</v>
      </c>
      <c r="BX27" s="3">
        <v>2</v>
      </c>
      <c r="BY27" s="3">
        <v>0</v>
      </c>
      <c r="BZ27" s="3">
        <v>0</v>
      </c>
      <c r="CA27" s="3">
        <v>0</v>
      </c>
      <c r="CB27" s="3">
        <v>1</v>
      </c>
      <c r="CC27" s="10">
        <v>0</v>
      </c>
      <c r="CD27" s="3">
        <v>0</v>
      </c>
      <c r="CE27" s="3">
        <v>1</v>
      </c>
      <c r="CF27" s="3">
        <v>2</v>
      </c>
      <c r="CG27" s="3">
        <v>1</v>
      </c>
      <c r="CH27" s="3">
        <v>2</v>
      </c>
      <c r="CI27" s="3">
        <v>0</v>
      </c>
      <c r="CJ27" s="3">
        <v>0</v>
      </c>
      <c r="CK27" s="10">
        <v>0</v>
      </c>
      <c r="CL27" s="3">
        <v>0</v>
      </c>
      <c r="CM27" s="3">
        <v>0</v>
      </c>
      <c r="CN27" s="3">
        <v>0</v>
      </c>
      <c r="CO27" s="3">
        <v>2</v>
      </c>
      <c r="CP27" s="3">
        <v>0</v>
      </c>
      <c r="CQ27" s="3">
        <v>2</v>
      </c>
      <c r="CR27" s="3">
        <v>0</v>
      </c>
      <c r="CS27" s="10">
        <v>2</v>
      </c>
      <c r="CT27" s="18">
        <f t="shared" si="16"/>
        <v>41</v>
      </c>
      <c r="CU27" s="37">
        <f t="shared" si="40"/>
        <v>0.63823163138231631</v>
      </c>
      <c r="CV27" s="18">
        <f t="shared" si="41"/>
        <v>149</v>
      </c>
      <c r="CW27" s="37">
        <f t="shared" si="42"/>
        <v>0.82334088522959603</v>
      </c>
      <c r="CX27" s="18">
        <f t="shared" si="43"/>
        <v>111</v>
      </c>
      <c r="CY27" s="37">
        <f t="shared" si="44"/>
        <v>0.59377340323098315</v>
      </c>
      <c r="CZ27" s="18">
        <f t="shared" si="45"/>
        <v>121</v>
      </c>
      <c r="DA27" s="25">
        <f t="shared" si="46"/>
        <v>0.60207991242474002</v>
      </c>
      <c r="DB27" s="18">
        <f t="shared" si="32"/>
        <v>172</v>
      </c>
      <c r="DC27" s="25">
        <f t="shared" si="33"/>
        <v>0.73247593901711949</v>
      </c>
      <c r="DD27" s="18">
        <f t="shared" si="34"/>
        <v>150</v>
      </c>
      <c r="DE27" s="25">
        <f t="shared" si="35"/>
        <v>0.59478964272968793</v>
      </c>
      <c r="DF27" s="18">
        <f t="shared" si="36"/>
        <v>366</v>
      </c>
      <c r="DG27" s="25">
        <f t="shared" si="37"/>
        <v>1.2606778726922017</v>
      </c>
      <c r="DH27" s="18">
        <f t="shared" si="38"/>
        <v>129</v>
      </c>
      <c r="DI27" s="25">
        <f t="shared" si="39"/>
        <v>0.42414677451173799</v>
      </c>
    </row>
    <row r="28" spans="1:113">
      <c r="A28" s="100" t="s">
        <v>20</v>
      </c>
      <c r="B28" s="2">
        <v>45</v>
      </c>
      <c r="C28" s="2">
        <v>54</v>
      </c>
      <c r="D28" s="2">
        <v>43</v>
      </c>
      <c r="E28" s="2">
        <v>254</v>
      </c>
      <c r="F28" s="2">
        <v>169</v>
      </c>
      <c r="G28" s="2">
        <v>227</v>
      </c>
      <c r="H28" s="2">
        <v>337</v>
      </c>
      <c r="I28" s="47">
        <v>149</v>
      </c>
      <c r="J28" s="2">
        <v>66</v>
      </c>
      <c r="K28" s="2">
        <v>445</v>
      </c>
      <c r="L28" s="2">
        <v>184</v>
      </c>
      <c r="M28" s="2">
        <v>239</v>
      </c>
      <c r="N28" s="2">
        <v>298</v>
      </c>
      <c r="O28" s="2">
        <v>198</v>
      </c>
      <c r="P28" s="2">
        <v>248</v>
      </c>
      <c r="Q28" s="47">
        <v>104</v>
      </c>
      <c r="R28" s="2">
        <v>142</v>
      </c>
      <c r="S28" s="2">
        <v>299</v>
      </c>
      <c r="T28" s="2">
        <v>505</v>
      </c>
      <c r="U28" s="2">
        <v>949</v>
      </c>
      <c r="V28" s="2">
        <v>967</v>
      </c>
      <c r="W28" s="2">
        <v>635</v>
      </c>
      <c r="X28" s="2">
        <v>295</v>
      </c>
      <c r="Y28" s="47">
        <v>376</v>
      </c>
      <c r="Z28" s="17">
        <v>7</v>
      </c>
      <c r="AA28" s="17">
        <v>17</v>
      </c>
      <c r="AB28" s="17">
        <v>20</v>
      </c>
      <c r="AC28" s="17">
        <v>25</v>
      </c>
      <c r="AD28" s="17">
        <v>55</v>
      </c>
      <c r="AE28" s="17">
        <v>15</v>
      </c>
      <c r="AF28" s="17">
        <v>44</v>
      </c>
      <c r="AG28" s="47">
        <v>58</v>
      </c>
      <c r="AH28" s="17">
        <v>130</v>
      </c>
      <c r="AI28" s="17">
        <v>407</v>
      </c>
      <c r="AJ28" s="17">
        <v>123</v>
      </c>
      <c r="AK28" s="17">
        <v>277</v>
      </c>
      <c r="AL28" s="17">
        <v>339</v>
      </c>
      <c r="AM28" s="17">
        <v>138</v>
      </c>
      <c r="AN28" s="17">
        <v>143</v>
      </c>
      <c r="AO28" s="47">
        <v>141</v>
      </c>
      <c r="AP28" s="17">
        <v>64</v>
      </c>
      <c r="AQ28" s="17">
        <v>118</v>
      </c>
      <c r="AR28" s="17">
        <v>94</v>
      </c>
      <c r="AS28" s="17">
        <v>126</v>
      </c>
      <c r="AT28" s="17">
        <v>829</v>
      </c>
      <c r="AU28" s="17">
        <v>653</v>
      </c>
      <c r="AV28" s="17">
        <v>204</v>
      </c>
      <c r="AW28" s="47">
        <v>218</v>
      </c>
      <c r="AX28" s="3">
        <v>21</v>
      </c>
      <c r="AY28" s="3">
        <v>181</v>
      </c>
      <c r="AZ28" s="3">
        <v>330</v>
      </c>
      <c r="BA28" s="3">
        <v>426</v>
      </c>
      <c r="BB28" s="3">
        <v>242</v>
      </c>
      <c r="BC28" s="3">
        <v>101</v>
      </c>
      <c r="BD28" s="3">
        <v>168</v>
      </c>
      <c r="BE28" s="10">
        <v>247</v>
      </c>
      <c r="BF28" s="3">
        <v>3</v>
      </c>
      <c r="BG28" s="3">
        <v>206</v>
      </c>
      <c r="BH28" s="3">
        <f>179+205</f>
        <v>384</v>
      </c>
      <c r="BI28" s="3">
        <v>179</v>
      </c>
      <c r="BJ28" s="3">
        <v>234</v>
      </c>
      <c r="BK28" s="3">
        <v>21</v>
      </c>
      <c r="BL28" s="3">
        <v>17</v>
      </c>
      <c r="BM28" s="10">
        <v>35</v>
      </c>
      <c r="BN28" s="3">
        <v>175</v>
      </c>
      <c r="BO28" s="3">
        <v>535</v>
      </c>
      <c r="BP28" s="3">
        <v>586</v>
      </c>
      <c r="BQ28" s="3">
        <v>488</v>
      </c>
      <c r="BR28" s="3">
        <v>643</v>
      </c>
      <c r="BS28" s="3">
        <v>798</v>
      </c>
      <c r="BT28" s="3">
        <v>681</v>
      </c>
      <c r="BU28" s="10">
        <v>618</v>
      </c>
      <c r="BV28" s="3">
        <v>12</v>
      </c>
      <c r="BW28" s="3">
        <v>41</v>
      </c>
      <c r="BX28" s="3">
        <v>50</v>
      </c>
      <c r="BY28" s="3">
        <v>95</v>
      </c>
      <c r="BZ28" s="3">
        <v>326</v>
      </c>
      <c r="CA28" s="3">
        <v>204</v>
      </c>
      <c r="CB28" s="3">
        <v>205</v>
      </c>
      <c r="CC28" s="10">
        <v>98</v>
      </c>
      <c r="CD28" s="3">
        <v>23</v>
      </c>
      <c r="CE28" s="3">
        <v>161</v>
      </c>
      <c r="CF28" s="3">
        <v>337</v>
      </c>
      <c r="CG28" s="3">
        <v>153</v>
      </c>
      <c r="CH28" s="3">
        <v>165</v>
      </c>
      <c r="CI28" s="3">
        <v>159</v>
      </c>
      <c r="CJ28" s="3">
        <v>65</v>
      </c>
      <c r="CK28" s="10">
        <v>33</v>
      </c>
      <c r="CL28" s="3">
        <v>3</v>
      </c>
      <c r="CM28" s="3">
        <v>41</v>
      </c>
      <c r="CN28" s="3">
        <v>87</v>
      </c>
      <c r="CO28" s="3">
        <v>86</v>
      </c>
      <c r="CP28" s="3">
        <v>203</v>
      </c>
      <c r="CQ28" s="3">
        <v>218</v>
      </c>
      <c r="CR28" s="3">
        <v>355</v>
      </c>
      <c r="CS28" s="10">
        <v>455</v>
      </c>
      <c r="CT28" s="18">
        <f t="shared" si="16"/>
        <v>691</v>
      </c>
      <c r="CU28" s="37">
        <f t="shared" si="40"/>
        <v>10.75653798256538</v>
      </c>
      <c r="CV28" s="18">
        <f t="shared" si="41"/>
        <v>2505</v>
      </c>
      <c r="CW28" s="37">
        <f t="shared" si="42"/>
        <v>13.842073271813007</v>
      </c>
      <c r="CX28" s="18">
        <f t="shared" si="43"/>
        <v>2743</v>
      </c>
      <c r="CY28" s="37">
        <f t="shared" si="44"/>
        <v>14.673157162726008</v>
      </c>
      <c r="CZ28" s="18">
        <f t="shared" si="45"/>
        <v>3297</v>
      </c>
      <c r="DA28" s="25">
        <f t="shared" si="46"/>
        <v>16.405433646812956</v>
      </c>
      <c r="DB28" s="18">
        <f t="shared" si="32"/>
        <v>4470</v>
      </c>
      <c r="DC28" s="25">
        <f t="shared" si="33"/>
        <v>19.035857252363513</v>
      </c>
      <c r="DD28" s="18">
        <f t="shared" si="34"/>
        <v>3367</v>
      </c>
      <c r="DE28" s="25">
        <f t="shared" si="35"/>
        <v>13.351044847139061</v>
      </c>
      <c r="DF28" s="18">
        <f t="shared" si="36"/>
        <v>2762</v>
      </c>
      <c r="DG28" s="25">
        <f t="shared" si="37"/>
        <v>9.5136401212455226</v>
      </c>
      <c r="DH28" s="18">
        <f t="shared" si="38"/>
        <v>2532</v>
      </c>
      <c r="DI28" s="25">
        <f t="shared" si="39"/>
        <v>8.3251134346024855</v>
      </c>
    </row>
    <row r="29" spans="1:113">
      <c r="A29" s="100" t="s">
        <v>21</v>
      </c>
      <c r="B29" s="2">
        <v>68</v>
      </c>
      <c r="C29" s="2">
        <v>161</v>
      </c>
      <c r="D29" s="2">
        <v>46</v>
      </c>
      <c r="E29" s="2">
        <v>614</v>
      </c>
      <c r="F29" s="2">
        <v>542</v>
      </c>
      <c r="G29" s="2">
        <v>423</v>
      </c>
      <c r="H29" s="2">
        <v>476</v>
      </c>
      <c r="I29" s="47">
        <v>158</v>
      </c>
      <c r="J29" s="2">
        <v>509</v>
      </c>
      <c r="K29" s="2">
        <v>320</v>
      </c>
      <c r="L29" s="2">
        <v>1421</v>
      </c>
      <c r="M29" s="2">
        <v>105</v>
      </c>
      <c r="N29" s="2">
        <v>846</v>
      </c>
      <c r="O29" s="2">
        <v>284</v>
      </c>
      <c r="P29" s="2">
        <v>251</v>
      </c>
      <c r="Q29" s="47">
        <v>373</v>
      </c>
      <c r="R29" s="2">
        <v>2</v>
      </c>
      <c r="S29" s="2">
        <v>2</v>
      </c>
      <c r="T29" s="2">
        <v>87</v>
      </c>
      <c r="U29" s="2">
        <v>71</v>
      </c>
      <c r="V29" s="2">
        <v>8</v>
      </c>
      <c r="W29" s="2">
        <v>83</v>
      </c>
      <c r="X29" s="2">
        <v>281</v>
      </c>
      <c r="Y29" s="47">
        <v>1100</v>
      </c>
      <c r="Z29" s="17">
        <v>4</v>
      </c>
      <c r="AA29" s="17">
        <v>1</v>
      </c>
      <c r="AB29" s="17">
        <v>2</v>
      </c>
      <c r="AC29" s="17">
        <v>0</v>
      </c>
      <c r="AD29" s="17">
        <v>2</v>
      </c>
      <c r="AE29" s="17">
        <v>0</v>
      </c>
      <c r="AF29" s="17">
        <v>47</v>
      </c>
      <c r="AG29" s="47">
        <v>47</v>
      </c>
      <c r="AH29" s="17">
        <v>14</v>
      </c>
      <c r="AI29" s="17">
        <v>61</v>
      </c>
      <c r="AJ29" s="17">
        <v>121</v>
      </c>
      <c r="AK29" s="17">
        <v>168</v>
      </c>
      <c r="AL29" s="17">
        <v>72</v>
      </c>
      <c r="AM29" s="17">
        <v>120</v>
      </c>
      <c r="AN29" s="17">
        <v>141</v>
      </c>
      <c r="AO29" s="47">
        <v>98</v>
      </c>
      <c r="AP29" s="17">
        <v>23</v>
      </c>
      <c r="AQ29" s="17">
        <v>24</v>
      </c>
      <c r="AR29" s="17">
        <v>24</v>
      </c>
      <c r="AS29" s="17">
        <v>14</v>
      </c>
      <c r="AT29" s="17">
        <v>93</v>
      </c>
      <c r="AU29" s="17">
        <v>87</v>
      </c>
      <c r="AV29" s="17">
        <v>100</v>
      </c>
      <c r="AW29" s="47">
        <v>285</v>
      </c>
      <c r="AX29" s="3">
        <v>13</v>
      </c>
      <c r="AY29" s="3">
        <v>46</v>
      </c>
      <c r="AZ29" s="3">
        <v>102</v>
      </c>
      <c r="BA29" s="3">
        <v>143</v>
      </c>
      <c r="BB29" s="3">
        <v>134</v>
      </c>
      <c r="BC29" s="3">
        <v>46</v>
      </c>
      <c r="BD29" s="3">
        <v>187</v>
      </c>
      <c r="BE29" s="10">
        <v>202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11</v>
      </c>
      <c r="BM29" s="10">
        <v>38</v>
      </c>
      <c r="BN29" s="3">
        <v>7</v>
      </c>
      <c r="BO29" s="3">
        <v>15</v>
      </c>
      <c r="BP29" s="3">
        <v>78</v>
      </c>
      <c r="BQ29" s="3">
        <v>113</v>
      </c>
      <c r="BR29" s="3">
        <v>72</v>
      </c>
      <c r="BS29" s="3">
        <v>211</v>
      </c>
      <c r="BT29" s="3">
        <v>0</v>
      </c>
      <c r="BU29" s="10">
        <v>210</v>
      </c>
      <c r="BV29" s="3">
        <v>0</v>
      </c>
      <c r="BW29" s="3">
        <v>23</v>
      </c>
      <c r="BX29" s="3">
        <v>22</v>
      </c>
      <c r="BY29" s="3">
        <v>1</v>
      </c>
      <c r="BZ29" s="3">
        <v>14</v>
      </c>
      <c r="CA29" s="3">
        <v>126</v>
      </c>
      <c r="CB29" s="3">
        <v>27</v>
      </c>
      <c r="CC29" s="10">
        <v>136</v>
      </c>
      <c r="CD29" s="3">
        <v>10</v>
      </c>
      <c r="CE29" s="3">
        <v>16</v>
      </c>
      <c r="CF29" s="3">
        <v>66</v>
      </c>
      <c r="CG29" s="3">
        <v>79</v>
      </c>
      <c r="CH29" s="3">
        <v>66</v>
      </c>
      <c r="CI29" s="3">
        <v>213</v>
      </c>
      <c r="CJ29" s="3">
        <v>257</v>
      </c>
      <c r="CK29" s="10">
        <v>34</v>
      </c>
      <c r="CL29" s="3">
        <v>4</v>
      </c>
      <c r="CM29" s="3">
        <v>16</v>
      </c>
      <c r="CN29" s="3">
        <v>29</v>
      </c>
      <c r="CO29" s="3">
        <v>57</v>
      </c>
      <c r="CP29" s="3">
        <v>23</v>
      </c>
      <c r="CQ29" s="3">
        <v>12</v>
      </c>
      <c r="CR29" s="3">
        <v>16</v>
      </c>
      <c r="CS29" s="10">
        <v>34</v>
      </c>
      <c r="CT29" s="18">
        <f t="shared" si="16"/>
        <v>654</v>
      </c>
      <c r="CU29" s="37">
        <f t="shared" si="40"/>
        <v>10.180572851805728</v>
      </c>
      <c r="CV29" s="18">
        <f t="shared" si="41"/>
        <v>685</v>
      </c>
      <c r="CW29" s="37">
        <f t="shared" si="42"/>
        <v>3.7851577609548546</v>
      </c>
      <c r="CX29" s="18">
        <f t="shared" si="43"/>
        <v>1998</v>
      </c>
      <c r="CY29" s="37">
        <f t="shared" si="44"/>
        <v>10.687921258157697</v>
      </c>
      <c r="CZ29" s="18">
        <f t="shared" si="45"/>
        <v>1365</v>
      </c>
      <c r="DA29" s="25">
        <f t="shared" si="46"/>
        <v>6.7920585161964473</v>
      </c>
      <c r="DB29" s="18">
        <f t="shared" si="32"/>
        <v>1872</v>
      </c>
      <c r="DC29" s="25">
        <f t="shared" si="33"/>
        <v>7.97206370837237</v>
      </c>
      <c r="DD29" s="18">
        <f t="shared" si="34"/>
        <v>1605</v>
      </c>
      <c r="DE29" s="25">
        <f t="shared" si="35"/>
        <v>6.364249177207661</v>
      </c>
      <c r="DF29" s="18">
        <f t="shared" si="36"/>
        <v>1794</v>
      </c>
      <c r="DG29" s="25">
        <f t="shared" si="37"/>
        <v>6.179388261228989</v>
      </c>
      <c r="DH29" s="18">
        <f t="shared" si="38"/>
        <v>2715</v>
      </c>
      <c r="DI29" s="25">
        <f t="shared" si="39"/>
        <v>8.9268100217005326</v>
      </c>
    </row>
    <row r="30" spans="1:113" ht="15" thickBot="1">
      <c r="A30" s="103" t="s">
        <v>6</v>
      </c>
      <c r="B30" s="12">
        <f t="shared" ref="B30:BM30" si="47">SUM(B19:B29)</f>
        <v>640</v>
      </c>
      <c r="C30" s="12">
        <f t="shared" si="47"/>
        <v>1502</v>
      </c>
      <c r="D30" s="12">
        <f t="shared" si="47"/>
        <v>306</v>
      </c>
      <c r="E30" s="12">
        <f t="shared" si="47"/>
        <v>2518</v>
      </c>
      <c r="F30" s="12">
        <f t="shared" si="47"/>
        <v>2346</v>
      </c>
      <c r="G30" s="12">
        <f t="shared" si="47"/>
        <v>2537</v>
      </c>
      <c r="H30" s="12">
        <f t="shared" si="47"/>
        <v>2393</v>
      </c>
      <c r="I30" s="11">
        <f t="shared" si="47"/>
        <v>2180</v>
      </c>
      <c r="J30" s="12">
        <f t="shared" si="47"/>
        <v>1463</v>
      </c>
      <c r="K30" s="12">
        <f t="shared" si="47"/>
        <v>3770</v>
      </c>
      <c r="L30" s="12">
        <f t="shared" si="47"/>
        <v>4035</v>
      </c>
      <c r="M30" s="12">
        <f t="shared" si="47"/>
        <v>3063</v>
      </c>
      <c r="N30" s="12">
        <f t="shared" si="47"/>
        <v>4588</v>
      </c>
      <c r="O30" s="12">
        <f t="shared" si="47"/>
        <v>4952</v>
      </c>
      <c r="P30" s="12">
        <f t="shared" si="47"/>
        <v>5397</v>
      </c>
      <c r="Q30" s="11">
        <f t="shared" si="47"/>
        <v>4750</v>
      </c>
      <c r="R30" s="12">
        <f t="shared" si="47"/>
        <v>1025</v>
      </c>
      <c r="S30" s="12">
        <f t="shared" si="47"/>
        <v>2007</v>
      </c>
      <c r="T30" s="12">
        <f t="shared" si="47"/>
        <v>2541</v>
      </c>
      <c r="U30" s="12">
        <f t="shared" si="47"/>
        <v>2906</v>
      </c>
      <c r="V30" s="12">
        <f t="shared" si="47"/>
        <v>3086</v>
      </c>
      <c r="W30" s="12">
        <f t="shared" si="47"/>
        <v>3857</v>
      </c>
      <c r="X30" s="12">
        <f t="shared" si="47"/>
        <v>4481</v>
      </c>
      <c r="Y30" s="11">
        <f t="shared" si="47"/>
        <v>6079</v>
      </c>
      <c r="Z30" s="12">
        <f t="shared" si="47"/>
        <v>68</v>
      </c>
      <c r="AA30" s="12">
        <f t="shared" si="47"/>
        <v>109</v>
      </c>
      <c r="AB30" s="12">
        <f t="shared" si="47"/>
        <v>82</v>
      </c>
      <c r="AC30" s="12">
        <f t="shared" si="47"/>
        <v>116</v>
      </c>
      <c r="AD30" s="12">
        <f t="shared" si="47"/>
        <v>140</v>
      </c>
      <c r="AE30" s="12">
        <f t="shared" si="47"/>
        <v>117</v>
      </c>
      <c r="AF30" s="12">
        <f t="shared" si="47"/>
        <v>430</v>
      </c>
      <c r="AG30" s="11">
        <f t="shared" si="47"/>
        <v>912</v>
      </c>
      <c r="AH30" s="12">
        <f t="shared" si="47"/>
        <v>588</v>
      </c>
      <c r="AI30" s="12">
        <f t="shared" si="47"/>
        <v>1455</v>
      </c>
      <c r="AJ30" s="12">
        <f t="shared" si="47"/>
        <v>860</v>
      </c>
      <c r="AK30" s="12">
        <f t="shared" si="47"/>
        <v>1383</v>
      </c>
      <c r="AL30" s="12">
        <f t="shared" si="47"/>
        <v>1226</v>
      </c>
      <c r="AM30" s="12">
        <f t="shared" si="47"/>
        <v>1069</v>
      </c>
      <c r="AN30" s="12">
        <f t="shared" si="47"/>
        <v>1830</v>
      </c>
      <c r="AO30" s="11">
        <f t="shared" si="47"/>
        <v>1267</v>
      </c>
      <c r="AP30" s="12">
        <f t="shared" si="47"/>
        <v>780</v>
      </c>
      <c r="AQ30" s="12">
        <f t="shared" si="47"/>
        <v>2197</v>
      </c>
      <c r="AR30" s="12">
        <f t="shared" si="47"/>
        <v>2064</v>
      </c>
      <c r="AS30" s="12">
        <f t="shared" si="47"/>
        <v>1670</v>
      </c>
      <c r="AT30" s="12">
        <f t="shared" si="47"/>
        <v>2484</v>
      </c>
      <c r="AU30" s="12">
        <f t="shared" si="47"/>
        <v>3113</v>
      </c>
      <c r="AV30" s="12">
        <f t="shared" si="47"/>
        <v>3373</v>
      </c>
      <c r="AW30" s="11">
        <f t="shared" si="47"/>
        <v>3417</v>
      </c>
      <c r="AX30" s="12">
        <f t="shared" si="47"/>
        <v>409</v>
      </c>
      <c r="AY30" s="12">
        <f t="shared" si="47"/>
        <v>1056</v>
      </c>
      <c r="AZ30" s="12">
        <f t="shared" si="47"/>
        <v>1602</v>
      </c>
      <c r="BA30" s="12">
        <f t="shared" si="47"/>
        <v>1737</v>
      </c>
      <c r="BB30" s="12">
        <f t="shared" si="47"/>
        <v>1712</v>
      </c>
      <c r="BC30" s="12">
        <f t="shared" si="47"/>
        <v>1384</v>
      </c>
      <c r="BD30" s="12">
        <f t="shared" si="47"/>
        <v>1936</v>
      </c>
      <c r="BE30" s="11">
        <f t="shared" si="47"/>
        <v>2400</v>
      </c>
      <c r="BF30" s="12">
        <f t="shared" si="47"/>
        <v>229</v>
      </c>
      <c r="BG30" s="12">
        <f t="shared" si="47"/>
        <v>1012</v>
      </c>
      <c r="BH30" s="12">
        <f t="shared" si="47"/>
        <v>1321</v>
      </c>
      <c r="BI30" s="12">
        <f t="shared" si="47"/>
        <v>1253</v>
      </c>
      <c r="BJ30" s="12">
        <f t="shared" si="47"/>
        <v>1376</v>
      </c>
      <c r="BK30" s="12">
        <f t="shared" si="47"/>
        <v>249</v>
      </c>
      <c r="BL30" s="12">
        <f t="shared" si="47"/>
        <v>1651</v>
      </c>
      <c r="BM30" s="11">
        <f t="shared" si="47"/>
        <v>2109</v>
      </c>
      <c r="BN30" s="12">
        <f t="shared" ref="BN30:BU30" si="48">SUM(BN19:BN29)</f>
        <v>679</v>
      </c>
      <c r="BO30" s="12">
        <f t="shared" si="48"/>
        <v>2295</v>
      </c>
      <c r="BP30" s="12">
        <f t="shared" si="48"/>
        <v>2485</v>
      </c>
      <c r="BQ30" s="12">
        <f t="shared" si="48"/>
        <v>2222</v>
      </c>
      <c r="BR30" s="12">
        <f t="shared" si="48"/>
        <v>2298</v>
      </c>
      <c r="BS30" s="12">
        <f t="shared" si="48"/>
        <v>2848</v>
      </c>
      <c r="BT30" s="12">
        <f t="shared" si="48"/>
        <v>2807</v>
      </c>
      <c r="BU30" s="11">
        <f t="shared" si="48"/>
        <v>2553</v>
      </c>
      <c r="BV30" s="12">
        <f t="shared" ref="BV30:CS30" si="49">SUM(BV19:BV29)</f>
        <v>75</v>
      </c>
      <c r="BW30" s="12">
        <f t="shared" si="49"/>
        <v>434</v>
      </c>
      <c r="BX30" s="12">
        <f t="shared" si="49"/>
        <v>541</v>
      </c>
      <c r="BY30" s="12">
        <f t="shared" si="49"/>
        <v>527</v>
      </c>
      <c r="BZ30" s="12">
        <f t="shared" si="49"/>
        <v>1193</v>
      </c>
      <c r="CA30" s="12">
        <f t="shared" si="49"/>
        <v>1597</v>
      </c>
      <c r="CB30" s="12">
        <f t="shared" si="49"/>
        <v>1453</v>
      </c>
      <c r="CC30" s="11">
        <f t="shared" si="49"/>
        <v>1356</v>
      </c>
      <c r="CD30" s="12">
        <f t="shared" si="49"/>
        <v>258</v>
      </c>
      <c r="CE30" s="12">
        <f t="shared" si="49"/>
        <v>1343</v>
      </c>
      <c r="CF30" s="12">
        <f t="shared" si="49"/>
        <v>1853</v>
      </c>
      <c r="CG30" s="12">
        <f t="shared" si="49"/>
        <v>1727</v>
      </c>
      <c r="CH30" s="12">
        <f t="shared" si="49"/>
        <v>1801</v>
      </c>
      <c r="CI30" s="12">
        <f t="shared" si="49"/>
        <v>1812</v>
      </c>
      <c r="CJ30" s="12">
        <f t="shared" si="49"/>
        <v>1415</v>
      </c>
      <c r="CK30" s="11">
        <f t="shared" si="49"/>
        <v>770</v>
      </c>
      <c r="CL30" s="12">
        <f t="shared" si="49"/>
        <v>210</v>
      </c>
      <c r="CM30" s="12">
        <f t="shared" si="49"/>
        <v>917</v>
      </c>
      <c r="CN30" s="12">
        <f t="shared" si="49"/>
        <v>1004</v>
      </c>
      <c r="CO30" s="12">
        <f t="shared" si="49"/>
        <v>975</v>
      </c>
      <c r="CP30" s="12">
        <f t="shared" si="49"/>
        <v>1232</v>
      </c>
      <c r="CQ30" s="12">
        <f t="shared" si="49"/>
        <v>1684</v>
      </c>
      <c r="CR30" s="12">
        <f t="shared" si="49"/>
        <v>1866</v>
      </c>
      <c r="CS30" s="11">
        <f t="shared" si="49"/>
        <v>2621</v>
      </c>
      <c r="CT30" s="28">
        <f t="shared" ref="CT30:CY30" si="50">SUM(CT19:CT29)</f>
        <v>6424</v>
      </c>
      <c r="CU30" s="32">
        <f t="shared" si="50"/>
        <v>100</v>
      </c>
      <c r="CV30" s="43">
        <f t="shared" si="50"/>
        <v>18097</v>
      </c>
      <c r="CW30" s="32">
        <f t="shared" si="50"/>
        <v>100</v>
      </c>
      <c r="CX30" s="43">
        <f t="shared" si="50"/>
        <v>18694</v>
      </c>
      <c r="CY30" s="32">
        <f t="shared" si="50"/>
        <v>100</v>
      </c>
      <c r="CZ30" s="43">
        <f t="shared" ref="CZ30:DB30" si="51">SUM(CZ19:CZ29)</f>
        <v>20097</v>
      </c>
      <c r="DA30" s="32">
        <f t="shared" ref="DA30:DD30" si="52">SUM(DA19:DA29)</f>
        <v>100</v>
      </c>
      <c r="DB30" s="43">
        <f t="shared" si="51"/>
        <v>23482</v>
      </c>
      <c r="DC30" s="32">
        <f t="shared" si="52"/>
        <v>99.999999999999986</v>
      </c>
      <c r="DD30" s="43">
        <f t="shared" si="52"/>
        <v>25219</v>
      </c>
      <c r="DE30" s="32">
        <f t="shared" ref="DE30:DF30" si="53">SUM(DE19:DE29)</f>
        <v>100.00000000000003</v>
      </c>
      <c r="DF30" s="43">
        <f t="shared" si="53"/>
        <v>29032</v>
      </c>
      <c r="DG30" s="27">
        <f t="shared" si="37"/>
        <v>100</v>
      </c>
      <c r="DH30" s="43">
        <f t="shared" ref="DH30" si="54">SUM(DH19:DH29)</f>
        <v>30414</v>
      </c>
      <c r="DI30" s="27">
        <f t="shared" si="39"/>
        <v>100</v>
      </c>
    </row>
    <row r="31" spans="1:113" ht="15" thickTop="1">
      <c r="A31" s="98" t="s">
        <v>22</v>
      </c>
      <c r="B31" s="61"/>
      <c r="C31" s="61"/>
      <c r="D31" s="61"/>
      <c r="E31" s="61"/>
      <c r="F31" s="61"/>
      <c r="G31" s="61"/>
      <c r="H31" s="61"/>
      <c r="I31" s="9"/>
      <c r="J31" s="61"/>
      <c r="K31" s="61"/>
      <c r="L31" s="61"/>
      <c r="M31" s="61"/>
      <c r="N31" s="61"/>
      <c r="O31" s="61"/>
      <c r="P31" s="61"/>
      <c r="Q31" s="9"/>
      <c r="R31" s="61"/>
      <c r="S31" s="61"/>
      <c r="T31" s="61"/>
      <c r="U31" s="61"/>
      <c r="V31" s="61"/>
      <c r="W31" s="61"/>
      <c r="X31" s="61"/>
      <c r="Y31" s="9"/>
      <c r="AG31" s="9"/>
      <c r="AO31" s="9"/>
      <c r="AW31" s="9"/>
      <c r="BE31" s="9"/>
      <c r="BM31" s="9"/>
      <c r="BU31" s="9"/>
      <c r="CC31" s="9"/>
      <c r="CK31" s="9"/>
      <c r="CS31" s="9"/>
      <c r="CT31" s="22"/>
      <c r="CV31" s="22"/>
      <c r="CX31" s="22"/>
      <c r="CZ31" s="22"/>
      <c r="DA31" s="9"/>
      <c r="DB31" s="22"/>
      <c r="DC31" s="9"/>
      <c r="DD31" s="22"/>
      <c r="DE31" s="9"/>
      <c r="DF31" s="22"/>
      <c r="DG31" s="9"/>
      <c r="DH31" s="22"/>
      <c r="DI31" s="9"/>
    </row>
    <row r="32" spans="1:113">
      <c r="A32" s="100" t="s">
        <v>23</v>
      </c>
      <c r="B32" s="2">
        <v>370</v>
      </c>
      <c r="C32" s="2">
        <v>997</v>
      </c>
      <c r="D32" s="2">
        <v>205</v>
      </c>
      <c r="E32" s="2">
        <v>851</v>
      </c>
      <c r="F32" s="2">
        <v>845</v>
      </c>
      <c r="G32" s="2">
        <v>805</v>
      </c>
      <c r="H32" s="2">
        <v>704</v>
      </c>
      <c r="I32" s="47">
        <v>1128</v>
      </c>
      <c r="J32" s="2">
        <v>211</v>
      </c>
      <c r="K32" s="2">
        <v>806</v>
      </c>
      <c r="L32" s="2">
        <v>1122</v>
      </c>
      <c r="M32" s="2">
        <v>724</v>
      </c>
      <c r="N32" s="2">
        <v>1327</v>
      </c>
      <c r="O32" s="2">
        <v>1488</v>
      </c>
      <c r="P32" s="2">
        <v>1696</v>
      </c>
      <c r="Q32" s="47">
        <v>1851</v>
      </c>
      <c r="R32" s="2">
        <v>743</v>
      </c>
      <c r="S32" s="2">
        <v>1439</v>
      </c>
      <c r="T32" s="2">
        <v>1428</v>
      </c>
      <c r="U32" s="2">
        <v>1162</v>
      </c>
      <c r="V32" s="2">
        <v>1302</v>
      </c>
      <c r="W32" s="2">
        <v>2154</v>
      </c>
      <c r="X32" s="2">
        <v>1835</v>
      </c>
      <c r="Y32" s="47">
        <v>2248</v>
      </c>
      <c r="Z32" s="17">
        <v>34</v>
      </c>
      <c r="AA32" s="17">
        <v>59</v>
      </c>
      <c r="AB32" s="17">
        <v>56</v>
      </c>
      <c r="AC32" s="17">
        <v>55</v>
      </c>
      <c r="AD32" s="17">
        <v>66</v>
      </c>
      <c r="AE32" s="17">
        <v>76</v>
      </c>
      <c r="AF32" s="17">
        <v>135</v>
      </c>
      <c r="AG32" s="47">
        <v>165</v>
      </c>
      <c r="AH32" s="17">
        <v>161</v>
      </c>
      <c r="AI32" s="17">
        <v>544</v>
      </c>
      <c r="AJ32" s="17">
        <v>340</v>
      </c>
      <c r="AK32" s="17">
        <v>298</v>
      </c>
      <c r="AL32" s="17">
        <v>284</v>
      </c>
      <c r="AM32" s="17">
        <v>249</v>
      </c>
      <c r="AN32" s="17">
        <v>357</v>
      </c>
      <c r="AO32" s="47">
        <v>275</v>
      </c>
      <c r="AP32" s="17">
        <v>263</v>
      </c>
      <c r="AQ32" s="17">
        <v>955</v>
      </c>
      <c r="AR32" s="17">
        <v>703</v>
      </c>
      <c r="AS32" s="17">
        <v>534</v>
      </c>
      <c r="AT32" s="17">
        <v>534</v>
      </c>
      <c r="AU32" s="17">
        <v>990</v>
      </c>
      <c r="AV32" s="17">
        <v>1257</v>
      </c>
      <c r="AW32" s="47">
        <v>1563</v>
      </c>
      <c r="AX32" s="3">
        <v>262</v>
      </c>
      <c r="AY32" s="3">
        <v>627</v>
      </c>
      <c r="AZ32" s="3">
        <v>797</v>
      </c>
      <c r="BA32" s="3">
        <v>833</v>
      </c>
      <c r="BB32" s="3">
        <v>1005</v>
      </c>
      <c r="BC32" s="3">
        <v>903</v>
      </c>
      <c r="BD32" s="3">
        <v>1113</v>
      </c>
      <c r="BE32" s="10">
        <v>1439</v>
      </c>
      <c r="BF32" s="3">
        <v>0</v>
      </c>
      <c r="BG32" s="3">
        <v>489</v>
      </c>
      <c r="BH32" s="3">
        <f>256+301</f>
        <v>557</v>
      </c>
      <c r="BI32" s="3">
        <v>630</v>
      </c>
      <c r="BJ32" s="3">
        <v>651</v>
      </c>
      <c r="BK32" s="3">
        <v>142</v>
      </c>
      <c r="BL32" s="3">
        <v>1011</v>
      </c>
      <c r="BM32" s="10">
        <v>1309</v>
      </c>
      <c r="BN32" s="3">
        <v>361</v>
      </c>
      <c r="BO32" s="3">
        <v>1010</v>
      </c>
      <c r="BP32" s="3">
        <v>952</v>
      </c>
      <c r="BQ32" s="17">
        <v>1044</v>
      </c>
      <c r="BR32" s="17">
        <v>949</v>
      </c>
      <c r="BS32" s="17">
        <v>1242</v>
      </c>
      <c r="BT32" s="17">
        <v>1240</v>
      </c>
      <c r="BU32" s="47">
        <v>1311</v>
      </c>
      <c r="BV32" s="3">
        <v>39</v>
      </c>
      <c r="BW32" s="3">
        <v>223</v>
      </c>
      <c r="BX32" s="3">
        <v>297</v>
      </c>
      <c r="BY32" s="3">
        <v>359</v>
      </c>
      <c r="BZ32" s="3">
        <v>681</v>
      </c>
      <c r="CA32" s="3">
        <v>926</v>
      </c>
      <c r="CB32" s="3">
        <v>795</v>
      </c>
      <c r="CC32" s="10">
        <v>466</v>
      </c>
      <c r="CD32" s="3">
        <v>163</v>
      </c>
      <c r="CE32" s="3">
        <v>837</v>
      </c>
      <c r="CF32" s="3">
        <v>1060</v>
      </c>
      <c r="CG32" s="3">
        <v>976</v>
      </c>
      <c r="CH32" s="3">
        <v>1007</v>
      </c>
      <c r="CI32" s="3">
        <v>923</v>
      </c>
      <c r="CJ32" s="3">
        <v>719</v>
      </c>
      <c r="CK32" s="10">
        <v>417</v>
      </c>
      <c r="CL32" s="3">
        <v>180</v>
      </c>
      <c r="CM32" s="3">
        <v>744</v>
      </c>
      <c r="CN32" s="3">
        <v>720</v>
      </c>
      <c r="CO32" s="3">
        <v>666</v>
      </c>
      <c r="CP32" s="3">
        <v>779</v>
      </c>
      <c r="CQ32" s="3">
        <v>1015</v>
      </c>
      <c r="CR32" s="3">
        <v>904</v>
      </c>
      <c r="CS32" s="47">
        <v>1383</v>
      </c>
      <c r="CT32" s="18">
        <f t="shared" si="16"/>
        <v>2787</v>
      </c>
      <c r="CU32" s="37">
        <f>CT32*100/$CT$41</f>
        <v>43.384184308841846</v>
      </c>
      <c r="CV32" s="18">
        <f>SUMIF($B$3:$CS$3,"=2019",$B32:$CS32)</f>
        <v>8730</v>
      </c>
      <c r="CW32" s="37">
        <f>CV32*100/$CV$41</f>
        <v>48.240039785599826</v>
      </c>
      <c r="CX32" s="18">
        <f>SUMIF($B$3:$CS$3,"=2020",$B32:$CS32)</f>
        <v>8237</v>
      </c>
      <c r="CY32" s="37">
        <f>CX32*100/$CX$41</f>
        <v>44.062265967690166</v>
      </c>
      <c r="CZ32" s="18">
        <f>SUMIF($B$3:$CS$3,"=2021",$B32:$CS32)</f>
        <v>8132</v>
      </c>
      <c r="DA32" s="25">
        <f>CZ32*100/$CZ$41</f>
        <v>40.463750808578396</v>
      </c>
      <c r="DB32" s="18">
        <f t="shared" ref="DB32:DB40" si="55">SUMIF($B$3:$CS$3,"=2022",$B32:$CS32)</f>
        <v>9430</v>
      </c>
      <c r="DC32" s="25">
        <f t="shared" ref="DC32:DC40" si="56">DB32*100/$DB$41</f>
        <v>40.158419214717654</v>
      </c>
      <c r="DD32" s="18">
        <f t="shared" ref="DD32:DD40" si="57">SUMIF($B$3:$CS$3,"=2023",$B32:$CS32)</f>
        <v>10913</v>
      </c>
      <c r="DE32" s="25">
        <f t="shared" ref="DE32:DE40" si="58">DD32*100/$DD$41</f>
        <v>43.272929140727229</v>
      </c>
      <c r="DF32" s="18">
        <f t="shared" ref="DF32:DF40" si="59">SUMIF($B$3:$CS$3,"=2024",$B32:$CS32)</f>
        <v>11766</v>
      </c>
      <c r="DG32" s="25">
        <f t="shared" ref="DG32:DG41" si="60">DF32*100/$DF$41</f>
        <v>40.527693579498482</v>
      </c>
      <c r="DH32" s="18">
        <f t="shared" ref="DH32:DH40" si="61">SUMIF($B$3:$CS$3,"=2025",$B32:$CS32)</f>
        <v>13555</v>
      </c>
      <c r="DI32" s="25">
        <f t="shared" ref="DI32:DI41" si="62">DH32*100/$DH$41</f>
        <v>44.568290918655883</v>
      </c>
    </row>
    <row r="33" spans="1:113">
      <c r="A33" s="102" t="s">
        <v>120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2</v>
      </c>
      <c r="H33" s="2">
        <v>22</v>
      </c>
      <c r="I33" s="47">
        <v>21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140</v>
      </c>
      <c r="P33" s="2">
        <v>282</v>
      </c>
      <c r="Q33" s="47">
        <v>138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56</v>
      </c>
      <c r="X33" s="2">
        <v>53</v>
      </c>
      <c r="Y33" s="47">
        <v>26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15</v>
      </c>
      <c r="AG33" s="47">
        <v>44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16</v>
      </c>
      <c r="AN33" s="17">
        <v>60</v>
      </c>
      <c r="AO33" s="47">
        <v>35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45</v>
      </c>
      <c r="AW33" s="47">
        <v>46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25</v>
      </c>
      <c r="BD33" s="3">
        <v>57</v>
      </c>
      <c r="BE33" s="10">
        <v>137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161</v>
      </c>
      <c r="BM33" s="10">
        <v>140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4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7</v>
      </c>
      <c r="CC33" s="10">
        <v>14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3">
        <v>17</v>
      </c>
      <c r="CJ33" s="3">
        <v>22</v>
      </c>
      <c r="CK33" s="10">
        <v>15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37</v>
      </c>
      <c r="CR33" s="17">
        <v>22</v>
      </c>
      <c r="CS33" s="10">
        <v>17</v>
      </c>
      <c r="CT33" s="18"/>
      <c r="CU33" s="37"/>
      <c r="CV33" s="18"/>
      <c r="CW33" s="37"/>
      <c r="CX33" s="18"/>
      <c r="CY33" s="37"/>
      <c r="CZ33" s="18">
        <f t="shared" ref="CZ33:CZ40" si="63">SUMIF($B$3:$CS$3,"=2021",$B33:$CS33)</f>
        <v>0</v>
      </c>
      <c r="DA33" s="25">
        <f t="shared" ref="DA33:DA40" si="64">CZ33*100/$CZ$41</f>
        <v>0</v>
      </c>
      <c r="DB33" s="18">
        <f t="shared" si="55"/>
        <v>0</v>
      </c>
      <c r="DC33" s="25">
        <f t="shared" si="56"/>
        <v>0</v>
      </c>
      <c r="DD33" s="18">
        <f t="shared" si="57"/>
        <v>293</v>
      </c>
      <c r="DE33" s="25">
        <f t="shared" si="58"/>
        <v>1.1618224354653237</v>
      </c>
      <c r="DF33" s="18">
        <f t="shared" si="59"/>
        <v>746</v>
      </c>
      <c r="DG33" s="25">
        <f t="shared" si="60"/>
        <v>2.5695783962524112</v>
      </c>
      <c r="DH33" s="18">
        <f t="shared" si="61"/>
        <v>633</v>
      </c>
      <c r="DI33" s="25">
        <f t="shared" si="62"/>
        <v>2.0812783586506214</v>
      </c>
    </row>
    <row r="34" spans="1:113">
      <c r="A34" s="100" t="s">
        <v>24</v>
      </c>
      <c r="B34" s="2">
        <v>24</v>
      </c>
      <c r="C34" s="2">
        <v>89</v>
      </c>
      <c r="D34" s="2">
        <v>1</v>
      </c>
      <c r="E34" s="2">
        <v>55</v>
      </c>
      <c r="F34" s="2">
        <v>80</v>
      </c>
      <c r="G34" s="2">
        <v>94</v>
      </c>
      <c r="H34" s="2">
        <v>99</v>
      </c>
      <c r="I34" s="47">
        <v>101</v>
      </c>
      <c r="J34" s="2">
        <v>351</v>
      </c>
      <c r="K34" s="2">
        <v>822</v>
      </c>
      <c r="L34" s="2">
        <v>815</v>
      </c>
      <c r="M34" s="2">
        <v>756</v>
      </c>
      <c r="N34" s="2">
        <v>724</v>
      </c>
      <c r="O34" s="2">
        <v>993</v>
      </c>
      <c r="P34" s="2">
        <v>801</v>
      </c>
      <c r="Q34" s="47">
        <v>831</v>
      </c>
      <c r="R34" s="2">
        <v>4</v>
      </c>
      <c r="S34" s="2">
        <v>33</v>
      </c>
      <c r="T34" s="2">
        <v>97</v>
      </c>
      <c r="U34" s="2">
        <v>73</v>
      </c>
      <c r="V34" s="2">
        <v>106</v>
      </c>
      <c r="W34" s="2">
        <v>52</v>
      </c>
      <c r="X34" s="2">
        <v>64</v>
      </c>
      <c r="Y34" s="47">
        <v>163</v>
      </c>
      <c r="Z34" s="17">
        <v>0</v>
      </c>
      <c r="AA34" s="17">
        <v>0</v>
      </c>
      <c r="AB34" s="17">
        <v>0</v>
      </c>
      <c r="AC34" s="17">
        <v>0</v>
      </c>
      <c r="AD34" s="17">
        <v>2</v>
      </c>
      <c r="AE34" s="17">
        <v>0</v>
      </c>
      <c r="AF34" s="17">
        <v>4</v>
      </c>
      <c r="AG34" s="47">
        <v>74</v>
      </c>
      <c r="AH34" s="17">
        <v>36</v>
      </c>
      <c r="AI34" s="17">
        <v>132</v>
      </c>
      <c r="AJ34" s="17">
        <v>142</v>
      </c>
      <c r="AK34" s="17">
        <v>297</v>
      </c>
      <c r="AL34" s="17">
        <v>340</v>
      </c>
      <c r="AM34" s="17">
        <v>173</v>
      </c>
      <c r="AN34" s="17">
        <v>224</v>
      </c>
      <c r="AO34" s="47">
        <v>147</v>
      </c>
      <c r="AP34" s="17">
        <v>26</v>
      </c>
      <c r="AQ34" s="17">
        <v>87</v>
      </c>
      <c r="AR34" s="17">
        <v>159</v>
      </c>
      <c r="AS34" s="17">
        <v>140</v>
      </c>
      <c r="AT34" s="17">
        <v>203</v>
      </c>
      <c r="AU34" s="17">
        <v>165</v>
      </c>
      <c r="AV34" s="17">
        <v>316</v>
      </c>
      <c r="AW34" s="47">
        <v>349</v>
      </c>
      <c r="AX34" s="3">
        <v>15</v>
      </c>
      <c r="AY34" s="3">
        <v>15</v>
      </c>
      <c r="AZ34" s="3">
        <v>73</v>
      </c>
      <c r="BA34" s="3">
        <v>57</v>
      </c>
      <c r="BB34" s="3">
        <v>45</v>
      </c>
      <c r="BC34" s="3">
        <v>31</v>
      </c>
      <c r="BD34" s="3">
        <v>9</v>
      </c>
      <c r="BE34" s="10">
        <v>24</v>
      </c>
      <c r="BF34" s="3">
        <v>152</v>
      </c>
      <c r="BG34" s="3">
        <v>48</v>
      </c>
      <c r="BH34" s="3">
        <f>30+40</f>
        <v>70</v>
      </c>
      <c r="BI34" s="3">
        <v>70</v>
      </c>
      <c r="BJ34" s="3">
        <v>72</v>
      </c>
      <c r="BK34" s="3">
        <v>24</v>
      </c>
      <c r="BL34" s="3">
        <v>234</v>
      </c>
      <c r="BM34" s="10">
        <v>196</v>
      </c>
      <c r="BN34" s="3">
        <v>25</v>
      </c>
      <c r="BO34" s="3">
        <v>123</v>
      </c>
      <c r="BP34" s="3">
        <v>128</v>
      </c>
      <c r="BQ34" s="3">
        <v>154</v>
      </c>
      <c r="BR34" s="3">
        <v>145</v>
      </c>
      <c r="BS34" s="17">
        <v>119</v>
      </c>
      <c r="BT34" s="17">
        <v>132</v>
      </c>
      <c r="BU34" s="47">
        <v>111</v>
      </c>
      <c r="BV34" s="3">
        <v>10</v>
      </c>
      <c r="BW34" s="3">
        <v>25</v>
      </c>
      <c r="BX34" s="3">
        <v>27</v>
      </c>
      <c r="BY34" s="3">
        <v>4</v>
      </c>
      <c r="BZ34" s="3">
        <v>12</v>
      </c>
      <c r="CA34" s="3">
        <v>22</v>
      </c>
      <c r="CB34" s="3">
        <v>57</v>
      </c>
      <c r="CC34" s="10">
        <v>28</v>
      </c>
      <c r="CD34" s="3">
        <v>11</v>
      </c>
      <c r="CE34" s="3">
        <v>48</v>
      </c>
      <c r="CF34" s="3">
        <v>36</v>
      </c>
      <c r="CG34" s="3">
        <v>201</v>
      </c>
      <c r="CH34" s="3">
        <v>39</v>
      </c>
      <c r="CI34" s="3">
        <v>185</v>
      </c>
      <c r="CJ34" s="3">
        <v>126</v>
      </c>
      <c r="CK34" s="10">
        <v>86</v>
      </c>
      <c r="CL34" s="3">
        <v>0</v>
      </c>
      <c r="CM34" s="3">
        <v>5</v>
      </c>
      <c r="CN34" s="3">
        <v>18</v>
      </c>
      <c r="CO34" s="3">
        <v>9</v>
      </c>
      <c r="CP34" s="3">
        <v>13</v>
      </c>
      <c r="CQ34" s="3">
        <v>19</v>
      </c>
      <c r="CR34" s="3">
        <v>22</v>
      </c>
      <c r="CS34" s="10">
        <v>32</v>
      </c>
      <c r="CT34" s="18">
        <f t="shared" si="16"/>
        <v>654</v>
      </c>
      <c r="CU34" s="37">
        <f t="shared" ref="CU34:CU40" si="65">CT34*100/$CT$41</f>
        <v>10.180572851805728</v>
      </c>
      <c r="CV34" s="18">
        <f t="shared" ref="CV34:CV40" si="66">SUMIF($B$3:$CS$3,"=2019",$B34:$CS34)</f>
        <v>1427</v>
      </c>
      <c r="CW34" s="37">
        <f t="shared" ref="CW34:CW40" si="67">CV34*100/$CV$41</f>
        <v>7.8852848538431788</v>
      </c>
      <c r="CX34" s="18">
        <f t="shared" ref="CX34:CX40" si="68">SUMIF($B$3:$CS$3,"=2020",$B34:$CS34)</f>
        <v>1566</v>
      </c>
      <c r="CY34" s="37">
        <f t="shared" ref="CY34:CY40" si="69">CX34*100/$CX$41</f>
        <v>8.3770193645019795</v>
      </c>
      <c r="CZ34" s="18">
        <f t="shared" si="63"/>
        <v>1816</v>
      </c>
      <c r="DA34" s="25">
        <f t="shared" si="64"/>
        <v>9.0361745534159326</v>
      </c>
      <c r="DB34" s="18">
        <f t="shared" si="55"/>
        <v>1781</v>
      </c>
      <c r="DC34" s="25">
        <f t="shared" si="56"/>
        <v>7.5845328336598241</v>
      </c>
      <c r="DD34" s="18">
        <f t="shared" si="57"/>
        <v>1877</v>
      </c>
      <c r="DE34" s="25">
        <f t="shared" si="58"/>
        <v>7.4428010626908288</v>
      </c>
      <c r="DF34" s="18">
        <f t="shared" si="59"/>
        <v>2088</v>
      </c>
      <c r="DG34" s="25">
        <f t="shared" si="60"/>
        <v>7.1920639294571505</v>
      </c>
      <c r="DH34" s="18">
        <f t="shared" si="61"/>
        <v>2142</v>
      </c>
      <c r="DI34" s="25">
        <f t="shared" si="62"/>
        <v>7.0428092325902547</v>
      </c>
    </row>
    <row r="35" spans="1:113">
      <c r="A35" s="100" t="s">
        <v>25</v>
      </c>
      <c r="B35" s="2">
        <v>38</v>
      </c>
      <c r="C35" s="2">
        <v>56</v>
      </c>
      <c r="D35" s="2">
        <v>15</v>
      </c>
      <c r="E35" s="2">
        <v>173</v>
      </c>
      <c r="F35" s="2">
        <v>137</v>
      </c>
      <c r="G35" s="2">
        <v>255</v>
      </c>
      <c r="H35" s="2">
        <v>156</v>
      </c>
      <c r="I35" s="47">
        <v>151</v>
      </c>
      <c r="J35" s="2">
        <v>398</v>
      </c>
      <c r="K35" s="2">
        <v>767</v>
      </c>
      <c r="L35" s="2">
        <v>911</v>
      </c>
      <c r="M35" s="2">
        <v>604</v>
      </c>
      <c r="N35" s="2">
        <v>859</v>
      </c>
      <c r="O35" s="2">
        <v>1074</v>
      </c>
      <c r="P35" s="2">
        <v>1251</v>
      </c>
      <c r="Q35" s="47">
        <v>784</v>
      </c>
      <c r="R35" s="2">
        <v>30</v>
      </c>
      <c r="S35" s="2">
        <v>40</v>
      </c>
      <c r="T35" s="2">
        <v>101</v>
      </c>
      <c r="U35" s="2">
        <v>152</v>
      </c>
      <c r="V35" s="2">
        <v>172</v>
      </c>
      <c r="W35" s="2">
        <v>204</v>
      </c>
      <c r="X35" s="2">
        <v>470</v>
      </c>
      <c r="Y35" s="47">
        <v>644</v>
      </c>
      <c r="Z35" s="17">
        <v>21</v>
      </c>
      <c r="AA35" s="17">
        <v>20</v>
      </c>
      <c r="AB35" s="17">
        <v>3</v>
      </c>
      <c r="AC35" s="17">
        <v>14</v>
      </c>
      <c r="AD35" s="17">
        <v>2</v>
      </c>
      <c r="AE35" s="17">
        <v>8</v>
      </c>
      <c r="AF35" s="17">
        <v>41</v>
      </c>
      <c r="AG35" s="47">
        <v>109</v>
      </c>
      <c r="AH35" s="17">
        <v>228</v>
      </c>
      <c r="AI35" s="17">
        <v>231</v>
      </c>
      <c r="AJ35" s="17">
        <v>87</v>
      </c>
      <c r="AK35" s="17">
        <v>275</v>
      </c>
      <c r="AL35" s="17">
        <v>135</v>
      </c>
      <c r="AM35" s="17">
        <v>186</v>
      </c>
      <c r="AN35" s="17">
        <v>163</v>
      </c>
      <c r="AO35" s="47">
        <v>144</v>
      </c>
      <c r="AP35" s="17">
        <v>45</v>
      </c>
      <c r="AQ35" s="17">
        <v>67</v>
      </c>
      <c r="AR35" s="17">
        <v>150</v>
      </c>
      <c r="AS35" s="17">
        <v>106</v>
      </c>
      <c r="AT35" s="17">
        <v>266</v>
      </c>
      <c r="AU35" s="17">
        <v>218</v>
      </c>
      <c r="AV35" s="17">
        <v>344</v>
      </c>
      <c r="AW35" s="47">
        <v>332</v>
      </c>
      <c r="AX35" s="3">
        <v>15</v>
      </c>
      <c r="AY35" s="3">
        <v>57</v>
      </c>
      <c r="AZ35" s="3">
        <v>97</v>
      </c>
      <c r="BA35" s="3">
        <v>50</v>
      </c>
      <c r="BB35" s="3">
        <v>76</v>
      </c>
      <c r="BC35" s="3">
        <v>70</v>
      </c>
      <c r="BD35" s="3">
        <v>41</v>
      </c>
      <c r="BE35" s="10">
        <v>56</v>
      </c>
      <c r="BF35" s="3">
        <v>19</v>
      </c>
      <c r="BG35" s="3">
        <v>206</v>
      </c>
      <c r="BH35" s="3">
        <f>117+133</f>
        <v>250</v>
      </c>
      <c r="BI35" s="3">
        <v>268</v>
      </c>
      <c r="BJ35" s="3">
        <v>280</v>
      </c>
      <c r="BK35" s="3">
        <v>48</v>
      </c>
      <c r="BL35" s="3">
        <v>110</v>
      </c>
      <c r="BM35" s="10">
        <v>182</v>
      </c>
      <c r="BN35" s="3">
        <v>15</v>
      </c>
      <c r="BO35" s="3">
        <v>189</v>
      </c>
      <c r="BP35" s="3">
        <v>220</v>
      </c>
      <c r="BQ35" s="3">
        <v>153</v>
      </c>
      <c r="BR35" s="3">
        <v>143</v>
      </c>
      <c r="BS35" s="3">
        <v>156</v>
      </c>
      <c r="BT35" s="3">
        <v>190</v>
      </c>
      <c r="BU35" s="10">
        <v>138</v>
      </c>
      <c r="BV35" s="3">
        <v>7</v>
      </c>
      <c r="BW35" s="3">
        <v>49</v>
      </c>
      <c r="BX35" s="3">
        <v>34</v>
      </c>
      <c r="BY35" s="3">
        <v>15</v>
      </c>
      <c r="BZ35" s="3">
        <v>44</v>
      </c>
      <c r="CA35" s="3">
        <v>73</v>
      </c>
      <c r="CB35" s="3">
        <v>148</v>
      </c>
      <c r="CC35" s="10">
        <v>54</v>
      </c>
      <c r="CD35" s="3">
        <v>25</v>
      </c>
      <c r="CE35" s="3">
        <v>84</v>
      </c>
      <c r="CF35" s="3">
        <v>72</v>
      </c>
      <c r="CG35" s="3">
        <v>106</v>
      </c>
      <c r="CH35" s="3">
        <v>135</v>
      </c>
      <c r="CI35" s="3">
        <v>105</v>
      </c>
      <c r="CJ35" s="3">
        <v>69</v>
      </c>
      <c r="CK35" s="10">
        <v>46</v>
      </c>
      <c r="CL35" s="3">
        <v>6</v>
      </c>
      <c r="CM35" s="3">
        <v>46</v>
      </c>
      <c r="CN35" s="3">
        <v>50</v>
      </c>
      <c r="CO35" s="3">
        <v>73</v>
      </c>
      <c r="CP35" s="3">
        <v>149</v>
      </c>
      <c r="CQ35" s="3">
        <v>156</v>
      </c>
      <c r="CR35" s="3">
        <v>138</v>
      </c>
      <c r="CS35" s="10">
        <v>189</v>
      </c>
      <c r="CT35" s="18">
        <f t="shared" si="16"/>
        <v>847</v>
      </c>
      <c r="CU35" s="37">
        <f t="shared" si="65"/>
        <v>13.184931506849315</v>
      </c>
      <c r="CV35" s="18">
        <f t="shared" si="66"/>
        <v>1812</v>
      </c>
      <c r="CW35" s="37">
        <f t="shared" si="67"/>
        <v>10.012709288832403</v>
      </c>
      <c r="CX35" s="18">
        <f t="shared" si="68"/>
        <v>1990</v>
      </c>
      <c r="CY35" s="37">
        <f t="shared" si="69"/>
        <v>10.645126778645555</v>
      </c>
      <c r="CZ35" s="18">
        <f t="shared" si="63"/>
        <v>1989</v>
      </c>
      <c r="DA35" s="25">
        <f t="shared" si="64"/>
        <v>9.896999552171966</v>
      </c>
      <c r="DB35" s="18">
        <f t="shared" si="55"/>
        <v>2398</v>
      </c>
      <c r="DC35" s="25">
        <f t="shared" si="56"/>
        <v>10.212077335831701</v>
      </c>
      <c r="DD35" s="18">
        <f t="shared" si="57"/>
        <v>2553</v>
      </c>
      <c r="DE35" s="25">
        <f t="shared" si="58"/>
        <v>10.123319719259289</v>
      </c>
      <c r="DF35" s="18">
        <f t="shared" si="59"/>
        <v>3121</v>
      </c>
      <c r="DG35" s="25">
        <f t="shared" si="60"/>
        <v>10.75020666850372</v>
      </c>
      <c r="DH35" s="18">
        <f t="shared" si="61"/>
        <v>2829</v>
      </c>
      <c r="DI35" s="25">
        <f t="shared" si="62"/>
        <v>9.3016374038271845</v>
      </c>
    </row>
    <row r="36" spans="1:113">
      <c r="A36" s="102" t="s">
        <v>121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24</v>
      </c>
      <c r="H36" s="2">
        <v>28</v>
      </c>
      <c r="I36" s="47">
        <v>56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48</v>
      </c>
      <c r="P36" s="2">
        <v>126</v>
      </c>
      <c r="Q36" s="47">
        <v>138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23</v>
      </c>
      <c r="X36" s="2">
        <v>105</v>
      </c>
      <c r="Y36" s="47">
        <v>91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74</v>
      </c>
      <c r="AG36" s="47">
        <v>164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87</v>
      </c>
      <c r="AN36" s="17">
        <v>224</v>
      </c>
      <c r="AO36" s="47">
        <v>91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21</v>
      </c>
      <c r="AW36" s="47">
        <v>12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4</v>
      </c>
      <c r="BD36" s="3">
        <v>43</v>
      </c>
      <c r="BE36" s="10">
        <v>18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30</v>
      </c>
      <c r="BM36" s="10">
        <v>53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3">
        <v>0</v>
      </c>
      <c r="BT36" s="3">
        <v>0</v>
      </c>
      <c r="BU36" s="10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128</v>
      </c>
      <c r="CB36" s="17">
        <v>28</v>
      </c>
      <c r="CC36" s="10">
        <v>24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3">
        <v>3</v>
      </c>
      <c r="CJ36" s="3">
        <v>17</v>
      </c>
      <c r="CK36" s="10">
        <v>8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29</v>
      </c>
      <c r="CR36" s="17">
        <v>47</v>
      </c>
      <c r="CS36" s="10">
        <v>30</v>
      </c>
      <c r="CT36" s="18"/>
      <c r="CU36" s="37"/>
      <c r="CV36" s="18"/>
      <c r="CW36" s="37"/>
      <c r="CX36" s="18"/>
      <c r="CY36" s="37"/>
      <c r="CZ36" s="18">
        <f t="shared" si="63"/>
        <v>0</v>
      </c>
      <c r="DA36" s="25">
        <f t="shared" si="64"/>
        <v>0</v>
      </c>
      <c r="DB36" s="18">
        <f t="shared" si="55"/>
        <v>0</v>
      </c>
      <c r="DC36" s="25">
        <f t="shared" si="56"/>
        <v>0</v>
      </c>
      <c r="DD36" s="18">
        <f t="shared" si="57"/>
        <v>346</v>
      </c>
      <c r="DE36" s="25">
        <f t="shared" si="58"/>
        <v>1.3719814425631469</v>
      </c>
      <c r="DF36" s="18">
        <f t="shared" si="59"/>
        <v>743</v>
      </c>
      <c r="DG36" s="25">
        <f t="shared" si="60"/>
        <v>2.5592449710664096</v>
      </c>
      <c r="DH36" s="18">
        <f t="shared" si="61"/>
        <v>685</v>
      </c>
      <c r="DI36" s="25">
        <f t="shared" si="62"/>
        <v>2.2522522522522523</v>
      </c>
    </row>
    <row r="37" spans="1:113">
      <c r="A37" s="100" t="s">
        <v>26</v>
      </c>
      <c r="B37" s="2">
        <v>35</v>
      </c>
      <c r="C37" s="2">
        <v>32</v>
      </c>
      <c r="D37" s="2">
        <v>3</v>
      </c>
      <c r="E37" s="2">
        <v>22</v>
      </c>
      <c r="F37" s="2">
        <v>81</v>
      </c>
      <c r="G37" s="2">
        <v>46</v>
      </c>
      <c r="H37" s="2">
        <v>39</v>
      </c>
      <c r="I37" s="47">
        <v>23</v>
      </c>
      <c r="J37" s="2">
        <v>4</v>
      </c>
      <c r="K37" s="2">
        <v>26</v>
      </c>
      <c r="L37" s="2">
        <v>15</v>
      </c>
      <c r="M37" s="2">
        <v>9</v>
      </c>
      <c r="N37" s="2">
        <v>57</v>
      </c>
      <c r="O37" s="2">
        <v>52</v>
      </c>
      <c r="P37" s="2">
        <v>50</v>
      </c>
      <c r="Q37" s="47">
        <v>44</v>
      </c>
      <c r="R37" s="2">
        <v>37</v>
      </c>
      <c r="S37" s="2">
        <v>102</v>
      </c>
      <c r="T37" s="2">
        <v>106</v>
      </c>
      <c r="U37" s="2">
        <v>68</v>
      </c>
      <c r="V37" s="2">
        <v>131</v>
      </c>
      <c r="W37" s="2">
        <v>65</v>
      </c>
      <c r="X37" s="2">
        <v>62</v>
      </c>
      <c r="Y37" s="47">
        <v>105</v>
      </c>
      <c r="Z37" s="17">
        <v>0</v>
      </c>
      <c r="AA37" s="17">
        <v>8</v>
      </c>
      <c r="AB37" s="17">
        <v>1</v>
      </c>
      <c r="AC37" s="17">
        <v>11</v>
      </c>
      <c r="AD37" s="17">
        <v>30</v>
      </c>
      <c r="AE37" s="17">
        <v>3</v>
      </c>
      <c r="AF37" s="17">
        <v>36</v>
      </c>
      <c r="AG37" s="47">
        <v>167</v>
      </c>
      <c r="AH37" s="17">
        <v>13</v>
      </c>
      <c r="AI37" s="17">
        <v>24</v>
      </c>
      <c r="AJ37" s="17">
        <v>29</v>
      </c>
      <c r="AK37" s="17">
        <v>10</v>
      </c>
      <c r="AL37" s="17">
        <v>2</v>
      </c>
      <c r="AM37" s="17">
        <v>42</v>
      </c>
      <c r="AN37" s="17">
        <v>430</v>
      </c>
      <c r="AO37" s="47">
        <v>211</v>
      </c>
      <c r="AP37" s="17">
        <v>5</v>
      </c>
      <c r="AQ37" s="17">
        <v>11</v>
      </c>
      <c r="AR37" s="17">
        <v>126</v>
      </c>
      <c r="AS37" s="17">
        <v>8</v>
      </c>
      <c r="AT37" s="17">
        <v>31</v>
      </c>
      <c r="AU37" s="17">
        <v>21</v>
      </c>
      <c r="AV37" s="17">
        <v>17</v>
      </c>
      <c r="AW37" s="47">
        <v>11</v>
      </c>
      <c r="AX37" s="3">
        <v>2</v>
      </c>
      <c r="AY37" s="3">
        <v>4</v>
      </c>
      <c r="AZ37" s="3">
        <v>8</v>
      </c>
      <c r="BA37" s="3">
        <v>21</v>
      </c>
      <c r="BB37" s="3">
        <v>26</v>
      </c>
      <c r="BC37" s="3">
        <v>6</v>
      </c>
      <c r="BD37" s="3">
        <v>5</v>
      </c>
      <c r="BE37" s="10">
        <v>12</v>
      </c>
      <c r="BF37" s="3">
        <v>15</v>
      </c>
      <c r="BG37" s="3">
        <v>3</v>
      </c>
      <c r="BH37" s="3">
        <f>2+6</f>
        <v>8</v>
      </c>
      <c r="BI37" s="3">
        <v>8</v>
      </c>
      <c r="BJ37" s="3">
        <v>13</v>
      </c>
      <c r="BK37" s="3">
        <v>4</v>
      </c>
      <c r="BL37" s="3">
        <v>9</v>
      </c>
      <c r="BM37" s="10">
        <v>23</v>
      </c>
      <c r="BN37" s="3">
        <v>32</v>
      </c>
      <c r="BO37" s="3">
        <v>97</v>
      </c>
      <c r="BP37" s="3">
        <v>249</v>
      </c>
      <c r="BQ37" s="3">
        <v>156</v>
      </c>
      <c r="BR37" s="3">
        <v>247</v>
      </c>
      <c r="BS37" s="3">
        <v>197</v>
      </c>
      <c r="BT37" s="3">
        <v>132</v>
      </c>
      <c r="BU37" s="10">
        <v>70</v>
      </c>
      <c r="BV37" s="3">
        <v>1</v>
      </c>
      <c r="BW37" s="3">
        <v>23</v>
      </c>
      <c r="BX37" s="3">
        <v>13</v>
      </c>
      <c r="BY37" s="3">
        <v>18</v>
      </c>
      <c r="BZ37" s="3">
        <v>36</v>
      </c>
      <c r="CA37" s="3">
        <v>20</v>
      </c>
      <c r="CB37" s="3">
        <v>27</v>
      </c>
      <c r="CC37" s="10">
        <v>14</v>
      </c>
      <c r="CD37" s="3">
        <v>6</v>
      </c>
      <c r="CE37" s="3">
        <v>88</v>
      </c>
      <c r="CF37" s="3">
        <v>76</v>
      </c>
      <c r="CG37" s="3">
        <v>94</v>
      </c>
      <c r="CH37" s="3">
        <v>73</v>
      </c>
      <c r="CI37" s="3">
        <v>36</v>
      </c>
      <c r="CJ37" s="3">
        <v>12</v>
      </c>
      <c r="CK37" s="10">
        <v>12</v>
      </c>
      <c r="CL37" s="3">
        <v>9</v>
      </c>
      <c r="CM37" s="3">
        <v>12</v>
      </c>
      <c r="CN37" s="3">
        <v>13</v>
      </c>
      <c r="CO37" s="3">
        <v>9</v>
      </c>
      <c r="CP37" s="3">
        <v>11</v>
      </c>
      <c r="CQ37" s="3">
        <v>13</v>
      </c>
      <c r="CR37" s="3">
        <v>19</v>
      </c>
      <c r="CS37" s="10">
        <v>11</v>
      </c>
      <c r="CT37" s="18">
        <f t="shared" si="16"/>
        <v>159</v>
      </c>
      <c r="CU37" s="37">
        <f t="shared" si="65"/>
        <v>2.4750933997509339</v>
      </c>
      <c r="CV37" s="18">
        <f t="shared" si="66"/>
        <v>430</v>
      </c>
      <c r="CW37" s="37">
        <f t="shared" si="67"/>
        <v>2.3760844338840692</v>
      </c>
      <c r="CX37" s="18">
        <f t="shared" si="68"/>
        <v>647</v>
      </c>
      <c r="CY37" s="37">
        <f t="shared" si="69"/>
        <v>3.4610035305445597</v>
      </c>
      <c r="CZ37" s="18">
        <f t="shared" si="63"/>
        <v>434</v>
      </c>
      <c r="DA37" s="25">
        <f t="shared" si="64"/>
        <v>2.1595262974573322</v>
      </c>
      <c r="DB37" s="18">
        <f t="shared" si="55"/>
        <v>738</v>
      </c>
      <c r="DC37" s="25">
        <f t="shared" si="56"/>
        <v>3.1428328081083383</v>
      </c>
      <c r="DD37" s="18">
        <f t="shared" si="57"/>
        <v>505</v>
      </c>
      <c r="DE37" s="25">
        <f t="shared" si="58"/>
        <v>2.0024584638566161</v>
      </c>
      <c r="DF37" s="18">
        <f t="shared" si="59"/>
        <v>838</v>
      </c>
      <c r="DG37" s="25">
        <f t="shared" si="60"/>
        <v>2.886470101956462</v>
      </c>
      <c r="DH37" s="18">
        <f t="shared" si="61"/>
        <v>703</v>
      </c>
      <c r="DI37" s="25">
        <f t="shared" si="62"/>
        <v>2.3114355231143553</v>
      </c>
    </row>
    <row r="38" spans="1:113">
      <c r="A38" s="100" t="s">
        <v>27</v>
      </c>
      <c r="B38" s="2">
        <v>7</v>
      </c>
      <c r="C38" s="2">
        <v>42</v>
      </c>
      <c r="D38" s="2">
        <v>7</v>
      </c>
      <c r="E38" s="2">
        <v>50</v>
      </c>
      <c r="F38" s="2">
        <v>89</v>
      </c>
      <c r="G38" s="2">
        <v>97</v>
      </c>
      <c r="H38" s="2">
        <v>62</v>
      </c>
      <c r="I38" s="47">
        <v>38</v>
      </c>
      <c r="J38" s="2">
        <v>3</v>
      </c>
      <c r="K38" s="2">
        <v>33</v>
      </c>
      <c r="L38" s="2">
        <v>21</v>
      </c>
      <c r="M38" s="2">
        <v>51</v>
      </c>
      <c r="N38" s="2">
        <v>43</v>
      </c>
      <c r="O38" s="2">
        <v>48</v>
      </c>
      <c r="P38" s="2">
        <v>76</v>
      </c>
      <c r="Q38" s="47">
        <v>82</v>
      </c>
      <c r="R38" s="2">
        <v>23</v>
      </c>
      <c r="S38" s="2">
        <v>8</v>
      </c>
      <c r="T38" s="2">
        <v>41</v>
      </c>
      <c r="U38" s="2">
        <v>69</v>
      </c>
      <c r="V38" s="2">
        <v>110</v>
      </c>
      <c r="W38" s="2">
        <v>60</v>
      </c>
      <c r="X38" s="2">
        <v>108</v>
      </c>
      <c r="Y38" s="47">
        <v>185</v>
      </c>
      <c r="Z38" s="17">
        <v>0</v>
      </c>
      <c r="AA38" s="17">
        <v>0</v>
      </c>
      <c r="AB38" s="17">
        <v>2</v>
      </c>
      <c r="AC38" s="17">
        <v>5</v>
      </c>
      <c r="AD38" s="17">
        <v>35</v>
      </c>
      <c r="AE38" s="17">
        <v>1</v>
      </c>
      <c r="AF38" s="17">
        <v>1</v>
      </c>
      <c r="AG38" s="47">
        <v>15</v>
      </c>
      <c r="AH38" s="17">
        <v>3</v>
      </c>
      <c r="AI38" s="17">
        <v>15</v>
      </c>
      <c r="AJ38" s="17">
        <v>3</v>
      </c>
      <c r="AK38" s="17">
        <v>13</v>
      </c>
      <c r="AL38" s="17">
        <v>13</v>
      </c>
      <c r="AM38" s="17">
        <v>18</v>
      </c>
      <c r="AN38" s="17">
        <v>20</v>
      </c>
      <c r="AO38" s="47">
        <v>29</v>
      </c>
      <c r="AP38" s="17">
        <v>126</v>
      </c>
      <c r="AQ38" s="17">
        <v>113</v>
      </c>
      <c r="AR38" s="17">
        <v>106</v>
      </c>
      <c r="AS38" s="17">
        <v>72</v>
      </c>
      <c r="AT38" s="17">
        <v>71</v>
      </c>
      <c r="AU38" s="17">
        <v>25</v>
      </c>
      <c r="AV38" s="17">
        <v>47</v>
      </c>
      <c r="AW38" s="47">
        <v>53</v>
      </c>
      <c r="AX38" s="3">
        <v>21</v>
      </c>
      <c r="AY38" s="3">
        <v>4</v>
      </c>
      <c r="AZ38" s="3">
        <v>12</v>
      </c>
      <c r="BA38" s="3">
        <v>6</v>
      </c>
      <c r="BB38" s="3">
        <v>5</v>
      </c>
      <c r="BC38" s="3">
        <v>12</v>
      </c>
      <c r="BD38" s="3">
        <v>12</v>
      </c>
      <c r="BE38" s="10">
        <v>22</v>
      </c>
      <c r="BF38" s="3">
        <v>9</v>
      </c>
      <c r="BG38" s="3">
        <v>18</v>
      </c>
      <c r="BH38" s="3">
        <f>12+15</f>
        <v>27</v>
      </c>
      <c r="BI38" s="3">
        <v>28</v>
      </c>
      <c r="BJ38" s="3">
        <v>41</v>
      </c>
      <c r="BK38" s="3">
        <v>4</v>
      </c>
      <c r="BL38" s="3">
        <v>6</v>
      </c>
      <c r="BM38" s="10">
        <v>40</v>
      </c>
      <c r="BN38" s="3">
        <v>29</v>
      </c>
      <c r="BO38" s="3">
        <v>94</v>
      </c>
      <c r="BP38" s="3">
        <v>91</v>
      </c>
      <c r="BQ38" s="3">
        <v>63</v>
      </c>
      <c r="BR38" s="3">
        <v>45</v>
      </c>
      <c r="BS38" s="3">
        <v>63</v>
      </c>
      <c r="BT38" s="3">
        <v>100</v>
      </c>
      <c r="BU38" s="10">
        <v>54</v>
      </c>
      <c r="BV38" s="3">
        <v>0</v>
      </c>
      <c r="BW38" s="3">
        <v>35</v>
      </c>
      <c r="BX38" s="3">
        <v>35</v>
      </c>
      <c r="BY38" s="3">
        <v>12</v>
      </c>
      <c r="BZ38" s="3">
        <v>15</v>
      </c>
      <c r="CA38" s="3">
        <v>23</v>
      </c>
      <c r="CB38" s="3">
        <v>49</v>
      </c>
      <c r="CC38" s="10">
        <v>11</v>
      </c>
      <c r="CD38" s="3">
        <v>8</v>
      </c>
      <c r="CE38" s="3">
        <v>29</v>
      </c>
      <c r="CF38" s="3">
        <v>29</v>
      </c>
      <c r="CG38" s="3">
        <v>29</v>
      </c>
      <c r="CH38" s="3">
        <v>52</v>
      </c>
      <c r="CI38" s="3">
        <v>19</v>
      </c>
      <c r="CJ38" s="3">
        <v>12</v>
      </c>
      <c r="CK38" s="10">
        <v>15</v>
      </c>
      <c r="CL38" s="3">
        <v>3</v>
      </c>
      <c r="CM38" s="3">
        <v>15</v>
      </c>
      <c r="CN38" s="3">
        <v>25</v>
      </c>
      <c r="CO38" s="3">
        <v>20</v>
      </c>
      <c r="CP38" s="3">
        <v>10</v>
      </c>
      <c r="CQ38" s="3">
        <v>15</v>
      </c>
      <c r="CR38" s="3">
        <v>48</v>
      </c>
      <c r="CS38" s="10">
        <v>39</v>
      </c>
      <c r="CT38" s="18">
        <f t="shared" si="16"/>
        <v>232</v>
      </c>
      <c r="CU38" s="37">
        <f t="shared" si="65"/>
        <v>3.6114570361145701</v>
      </c>
      <c r="CV38" s="18">
        <f t="shared" si="66"/>
        <v>406</v>
      </c>
      <c r="CW38" s="37">
        <f t="shared" si="67"/>
        <v>2.2434657678068186</v>
      </c>
      <c r="CX38" s="18">
        <f t="shared" si="68"/>
        <v>399</v>
      </c>
      <c r="CY38" s="37">
        <f t="shared" si="69"/>
        <v>2.1343746656681288</v>
      </c>
      <c r="CZ38" s="18">
        <f t="shared" si="63"/>
        <v>418</v>
      </c>
      <c r="DA38" s="25">
        <f t="shared" si="64"/>
        <v>2.0799124247400109</v>
      </c>
      <c r="DB38" s="18">
        <f t="shared" si="55"/>
        <v>529</v>
      </c>
      <c r="DC38" s="25">
        <f t="shared" si="56"/>
        <v>2.2527893705817221</v>
      </c>
      <c r="DD38" s="18">
        <f t="shared" si="57"/>
        <v>385</v>
      </c>
      <c r="DE38" s="25">
        <f t="shared" si="58"/>
        <v>1.5266267496728656</v>
      </c>
      <c r="DF38" s="18">
        <f t="shared" si="59"/>
        <v>541</v>
      </c>
      <c r="DG38" s="25">
        <f t="shared" si="60"/>
        <v>1.8634610085422982</v>
      </c>
      <c r="DH38" s="18">
        <f t="shared" si="61"/>
        <v>583</v>
      </c>
      <c r="DI38" s="25">
        <f t="shared" si="62"/>
        <v>1.9168803840336688</v>
      </c>
    </row>
    <row r="39" spans="1:113">
      <c r="A39" s="100" t="s">
        <v>28</v>
      </c>
      <c r="B39" s="2">
        <v>99</v>
      </c>
      <c r="C39" s="2">
        <v>113</v>
      </c>
      <c r="D39" s="2">
        <v>26</v>
      </c>
      <c r="E39" s="2">
        <v>533</v>
      </c>
      <c r="F39" s="2">
        <v>469</v>
      </c>
      <c r="G39" s="2">
        <v>602</v>
      </c>
      <c r="H39" s="2">
        <v>559</v>
      </c>
      <c r="I39" s="47">
        <v>294</v>
      </c>
      <c r="J39" s="2">
        <v>195</v>
      </c>
      <c r="K39" s="2">
        <v>997</v>
      </c>
      <c r="L39" s="2">
        <v>708</v>
      </c>
      <c r="M39" s="2">
        <v>834</v>
      </c>
      <c r="N39" s="2">
        <v>776</v>
      </c>
      <c r="O39" s="2">
        <v>856</v>
      </c>
      <c r="P39" s="2">
        <v>809</v>
      </c>
      <c r="Q39" s="47">
        <v>547</v>
      </c>
      <c r="R39" s="2">
        <v>186</v>
      </c>
      <c r="S39" s="2">
        <v>383</v>
      </c>
      <c r="T39" s="2">
        <v>677</v>
      </c>
      <c r="U39" s="2">
        <v>1359</v>
      </c>
      <c r="V39" s="2">
        <v>1257</v>
      </c>
      <c r="W39" s="2">
        <v>1158</v>
      </c>
      <c r="X39" s="2">
        <v>1115</v>
      </c>
      <c r="Y39" s="47">
        <v>1477</v>
      </c>
      <c r="Z39" s="17">
        <v>7</v>
      </c>
      <c r="AA39" s="17">
        <v>21</v>
      </c>
      <c r="AB39" s="17">
        <v>18</v>
      </c>
      <c r="AC39" s="17">
        <v>31</v>
      </c>
      <c r="AD39" s="17">
        <v>3</v>
      </c>
      <c r="AE39" s="17">
        <v>29</v>
      </c>
      <c r="AF39" s="17">
        <v>74</v>
      </c>
      <c r="AG39" s="47">
        <v>127</v>
      </c>
      <c r="AH39" s="17">
        <v>130</v>
      </c>
      <c r="AI39" s="17">
        <v>436</v>
      </c>
      <c r="AJ39" s="17">
        <v>139</v>
      </c>
      <c r="AK39" s="17">
        <v>330</v>
      </c>
      <c r="AL39" s="17">
        <v>368</v>
      </c>
      <c r="AM39" s="17">
        <v>175</v>
      </c>
      <c r="AN39" s="17">
        <v>200</v>
      </c>
      <c r="AO39" s="47">
        <v>237</v>
      </c>
      <c r="AP39" s="17">
        <v>293</v>
      </c>
      <c r="AQ39" s="17">
        <v>925</v>
      </c>
      <c r="AR39" s="17">
        <v>798</v>
      </c>
      <c r="AS39" s="17">
        <v>784</v>
      </c>
      <c r="AT39" s="17">
        <v>1340</v>
      </c>
      <c r="AU39" s="17">
        <v>1608</v>
      </c>
      <c r="AV39" s="17">
        <v>1128</v>
      </c>
      <c r="AW39" s="47">
        <v>703</v>
      </c>
      <c r="AX39" s="3">
        <v>78</v>
      </c>
      <c r="AY39" s="3">
        <v>297</v>
      </c>
      <c r="AZ39" s="3">
        <v>495</v>
      </c>
      <c r="BA39" s="3">
        <v>598</v>
      </c>
      <c r="BB39" s="3">
        <v>423</v>
      </c>
      <c r="BC39" s="3">
        <v>274</v>
      </c>
      <c r="BD39" s="3">
        <v>444</v>
      </c>
      <c r="BE39" s="10">
        <v>484</v>
      </c>
      <c r="BF39" s="3">
        <v>13</v>
      </c>
      <c r="BG39" s="3">
        <v>248</v>
      </c>
      <c r="BH39" s="3">
        <f>188+221</f>
        <v>409</v>
      </c>
      <c r="BI39" s="3">
        <v>249</v>
      </c>
      <c r="BJ39" s="3">
        <v>319</v>
      </c>
      <c r="BK39" s="3">
        <v>27</v>
      </c>
      <c r="BL39" s="3">
        <v>83</v>
      </c>
      <c r="BM39" s="10">
        <v>143</v>
      </c>
      <c r="BN39" s="3">
        <v>214</v>
      </c>
      <c r="BO39" s="3">
        <v>755</v>
      </c>
      <c r="BP39" s="3">
        <v>767</v>
      </c>
      <c r="BQ39" s="3">
        <v>565</v>
      </c>
      <c r="BR39" s="3">
        <v>698</v>
      </c>
      <c r="BS39" s="3">
        <v>878</v>
      </c>
      <c r="BT39" s="3">
        <v>810</v>
      </c>
      <c r="BU39" s="10">
        <v>650</v>
      </c>
      <c r="BV39" s="3">
        <v>16</v>
      </c>
      <c r="BW39" s="3">
        <v>54</v>
      </c>
      <c r="BX39" s="3">
        <v>112</v>
      </c>
      <c r="BY39" s="3">
        <v>117</v>
      </c>
      <c r="BZ39" s="3">
        <v>387</v>
      </c>
      <c r="CA39" s="3">
        <v>251</v>
      </c>
      <c r="CB39" s="3">
        <v>315</v>
      </c>
      <c r="CC39" s="10">
        <v>108</v>
      </c>
      <c r="CD39" s="3">
        <v>41</v>
      </c>
      <c r="CE39" s="3">
        <v>211</v>
      </c>
      <c r="CF39" s="3">
        <v>479</v>
      </c>
      <c r="CG39" s="3">
        <v>240</v>
      </c>
      <c r="CH39" s="3">
        <v>434</v>
      </c>
      <c r="CI39" s="3">
        <v>320</v>
      </c>
      <c r="CJ39" s="3">
        <v>193</v>
      </c>
      <c r="CK39" s="10">
        <v>129</v>
      </c>
      <c r="CL39" s="3">
        <v>8</v>
      </c>
      <c r="CM39" s="3">
        <v>79</v>
      </c>
      <c r="CN39" s="3">
        <v>149</v>
      </c>
      <c r="CO39" s="3">
        <v>139</v>
      </c>
      <c r="CP39" s="3">
        <v>245</v>
      </c>
      <c r="CQ39" s="3">
        <v>373</v>
      </c>
      <c r="CR39" s="3">
        <v>650</v>
      </c>
      <c r="CS39" s="10">
        <v>875</v>
      </c>
      <c r="CT39" s="18">
        <f t="shared" si="16"/>
        <v>1280</v>
      </c>
      <c r="CU39" s="37">
        <f t="shared" si="65"/>
        <v>19.925280199252803</v>
      </c>
      <c r="CV39" s="18">
        <f t="shared" si="66"/>
        <v>4519</v>
      </c>
      <c r="CW39" s="37">
        <f t="shared" si="67"/>
        <v>24.970989666795603</v>
      </c>
      <c r="CX39" s="18">
        <f t="shared" si="68"/>
        <v>4777</v>
      </c>
      <c r="CY39" s="37">
        <f t="shared" si="69"/>
        <v>25.553653578688348</v>
      </c>
      <c r="CZ39" s="18">
        <f t="shared" si="63"/>
        <v>5779</v>
      </c>
      <c r="DA39" s="25">
        <f t="shared" si="64"/>
        <v>28.755535652087378</v>
      </c>
      <c r="DB39" s="18">
        <f t="shared" si="55"/>
        <v>6719</v>
      </c>
      <c r="DC39" s="25">
        <f t="shared" si="56"/>
        <v>28.613406013116428</v>
      </c>
      <c r="DD39" s="18">
        <f t="shared" si="57"/>
        <v>6551</v>
      </c>
      <c r="DE39" s="25">
        <f t="shared" si="58"/>
        <v>25.976446330147905</v>
      </c>
      <c r="DF39" s="18">
        <f t="shared" si="59"/>
        <v>6380</v>
      </c>
      <c r="DG39" s="25">
        <f t="shared" si="60"/>
        <v>21.975750895563515</v>
      </c>
      <c r="DH39" s="18">
        <f t="shared" si="61"/>
        <v>5774</v>
      </c>
      <c r="DI39" s="25">
        <f t="shared" si="62"/>
        <v>18.984678108765699</v>
      </c>
    </row>
    <row r="40" spans="1:113">
      <c r="A40" s="100" t="s">
        <v>21</v>
      </c>
      <c r="B40" s="2">
        <v>67</v>
      </c>
      <c r="C40" s="2">
        <v>173</v>
      </c>
      <c r="D40" s="2">
        <v>49</v>
      </c>
      <c r="E40" s="2">
        <v>834</v>
      </c>
      <c r="F40" s="2">
        <v>645</v>
      </c>
      <c r="G40" s="2">
        <v>612</v>
      </c>
      <c r="H40" s="2">
        <v>724</v>
      </c>
      <c r="I40" s="47">
        <v>368</v>
      </c>
      <c r="J40" s="2">
        <v>301</v>
      </c>
      <c r="K40" s="2">
        <v>319</v>
      </c>
      <c r="L40" s="2">
        <v>443</v>
      </c>
      <c r="M40" s="2">
        <v>85</v>
      </c>
      <c r="N40" s="2">
        <v>802</v>
      </c>
      <c r="O40" s="2">
        <v>253</v>
      </c>
      <c r="P40" s="2">
        <v>306</v>
      </c>
      <c r="Q40" s="47">
        <v>335</v>
      </c>
      <c r="R40" s="2">
        <v>2</v>
      </c>
      <c r="S40" s="2">
        <v>2</v>
      </c>
      <c r="T40" s="2">
        <v>91</v>
      </c>
      <c r="U40" s="2">
        <v>23</v>
      </c>
      <c r="V40" s="2">
        <v>8</v>
      </c>
      <c r="W40" s="2">
        <v>85</v>
      </c>
      <c r="X40" s="2">
        <v>669</v>
      </c>
      <c r="Y40" s="47">
        <v>1140</v>
      </c>
      <c r="Z40" s="17">
        <v>6</v>
      </c>
      <c r="AA40" s="17">
        <v>1</v>
      </c>
      <c r="AB40" s="17">
        <v>2</v>
      </c>
      <c r="AC40" s="17">
        <v>0</v>
      </c>
      <c r="AD40" s="17">
        <v>2</v>
      </c>
      <c r="AE40" s="17">
        <v>0</v>
      </c>
      <c r="AF40" s="17">
        <v>50</v>
      </c>
      <c r="AG40" s="47">
        <v>47</v>
      </c>
      <c r="AH40" s="17">
        <v>17</v>
      </c>
      <c r="AI40" s="17">
        <v>73</v>
      </c>
      <c r="AJ40" s="17">
        <v>120</v>
      </c>
      <c r="AK40" s="17">
        <v>160</v>
      </c>
      <c r="AL40" s="17">
        <v>84</v>
      </c>
      <c r="AM40" s="17">
        <v>123</v>
      </c>
      <c r="AN40" s="17">
        <v>152</v>
      </c>
      <c r="AO40" s="47">
        <v>98</v>
      </c>
      <c r="AP40" s="17">
        <v>22</v>
      </c>
      <c r="AQ40" s="17">
        <v>39</v>
      </c>
      <c r="AR40" s="17">
        <v>22</v>
      </c>
      <c r="AS40" s="17">
        <v>26</v>
      </c>
      <c r="AT40" s="17">
        <v>39</v>
      </c>
      <c r="AU40" s="17">
        <v>86</v>
      </c>
      <c r="AV40" s="17">
        <v>198</v>
      </c>
      <c r="AW40" s="47">
        <v>348</v>
      </c>
      <c r="AX40" s="3">
        <v>16</v>
      </c>
      <c r="AY40" s="3">
        <v>52</v>
      </c>
      <c r="AZ40" s="3">
        <v>120</v>
      </c>
      <c r="BA40" s="3">
        <v>172</v>
      </c>
      <c r="BB40" s="3">
        <v>132</v>
      </c>
      <c r="BC40" s="3">
        <v>59</v>
      </c>
      <c r="BD40" s="3">
        <v>212</v>
      </c>
      <c r="BE40" s="10">
        <v>208</v>
      </c>
      <c r="BF40" s="3">
        <v>21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7</v>
      </c>
      <c r="BM40" s="10">
        <v>23</v>
      </c>
      <c r="BN40" s="3">
        <v>3</v>
      </c>
      <c r="BO40" s="3">
        <v>27</v>
      </c>
      <c r="BP40" s="3">
        <v>78</v>
      </c>
      <c r="BQ40" s="3">
        <v>87</v>
      </c>
      <c r="BR40" s="3">
        <v>71</v>
      </c>
      <c r="BS40" s="3">
        <v>193</v>
      </c>
      <c r="BT40" s="3">
        <v>203</v>
      </c>
      <c r="BU40" s="10">
        <v>219</v>
      </c>
      <c r="BV40" s="3">
        <v>2</v>
      </c>
      <c r="BW40" s="3">
        <v>25</v>
      </c>
      <c r="BX40" s="3">
        <v>23</v>
      </c>
      <c r="BY40" s="3">
        <v>2</v>
      </c>
      <c r="BZ40" s="3">
        <v>18</v>
      </c>
      <c r="CA40" s="3">
        <v>154</v>
      </c>
      <c r="CB40" s="3">
        <v>27</v>
      </c>
      <c r="CC40" s="10">
        <v>637</v>
      </c>
      <c r="CD40" s="3">
        <v>4</v>
      </c>
      <c r="CE40" s="3">
        <v>46</v>
      </c>
      <c r="CF40" s="3">
        <v>101</v>
      </c>
      <c r="CG40" s="3">
        <v>81</v>
      </c>
      <c r="CH40" s="3">
        <v>61</v>
      </c>
      <c r="CI40" s="3">
        <v>204</v>
      </c>
      <c r="CJ40" s="3">
        <v>245</v>
      </c>
      <c r="CK40" s="10">
        <v>42</v>
      </c>
      <c r="CL40" s="3">
        <v>4</v>
      </c>
      <c r="CM40" s="3">
        <v>16</v>
      </c>
      <c r="CN40" s="3">
        <v>29</v>
      </c>
      <c r="CO40" s="3">
        <v>59</v>
      </c>
      <c r="CP40" s="3">
        <v>25</v>
      </c>
      <c r="CQ40" s="3">
        <v>27</v>
      </c>
      <c r="CR40" s="3">
        <v>16</v>
      </c>
      <c r="CS40" s="10">
        <v>45</v>
      </c>
      <c r="CT40" s="18">
        <f t="shared" si="16"/>
        <v>465</v>
      </c>
      <c r="CU40" s="37">
        <f t="shared" si="65"/>
        <v>7.2384806973848068</v>
      </c>
      <c r="CV40" s="18">
        <f t="shared" si="66"/>
        <v>773</v>
      </c>
      <c r="CW40" s="37">
        <f t="shared" si="67"/>
        <v>4.2714262032381054</v>
      </c>
      <c r="CX40" s="18">
        <f t="shared" si="68"/>
        <v>1078</v>
      </c>
      <c r="CY40" s="37">
        <f t="shared" si="69"/>
        <v>5.7665561142612605</v>
      </c>
      <c r="CZ40" s="18">
        <f t="shared" si="63"/>
        <v>1529</v>
      </c>
      <c r="DA40" s="25">
        <f t="shared" si="64"/>
        <v>7.6081007115489871</v>
      </c>
      <c r="DB40" s="18">
        <f t="shared" si="55"/>
        <v>1887</v>
      </c>
      <c r="DC40" s="25">
        <f t="shared" si="56"/>
        <v>8.0359424239843289</v>
      </c>
      <c r="DD40" s="18">
        <f t="shared" si="57"/>
        <v>1796</v>
      </c>
      <c r="DE40" s="25">
        <f t="shared" si="58"/>
        <v>7.1216146556167965</v>
      </c>
      <c r="DF40" s="18">
        <f t="shared" si="59"/>
        <v>2809</v>
      </c>
      <c r="DG40" s="25">
        <f t="shared" si="60"/>
        <v>9.6755304491595489</v>
      </c>
      <c r="DH40" s="18">
        <f t="shared" si="61"/>
        <v>3510</v>
      </c>
      <c r="DI40" s="25">
        <f t="shared" si="62"/>
        <v>11.540737818110081</v>
      </c>
    </row>
    <row r="41" spans="1:113" ht="15" thickBot="1">
      <c r="A41" s="52" t="s">
        <v>6</v>
      </c>
      <c r="B41" s="12">
        <f t="shared" ref="B41:BM41" si="70">SUM(B32:B40)</f>
        <v>640</v>
      </c>
      <c r="C41" s="12">
        <f t="shared" si="70"/>
        <v>1502</v>
      </c>
      <c r="D41" s="12">
        <f t="shared" si="70"/>
        <v>306</v>
      </c>
      <c r="E41" s="12">
        <f t="shared" si="70"/>
        <v>2518</v>
      </c>
      <c r="F41" s="12">
        <f t="shared" si="70"/>
        <v>2346</v>
      </c>
      <c r="G41" s="12">
        <f t="shared" si="70"/>
        <v>2537</v>
      </c>
      <c r="H41" s="12">
        <f t="shared" si="70"/>
        <v>2393</v>
      </c>
      <c r="I41" s="11">
        <f t="shared" si="70"/>
        <v>2180</v>
      </c>
      <c r="J41" s="12">
        <f t="shared" si="70"/>
        <v>1463</v>
      </c>
      <c r="K41" s="12">
        <f t="shared" si="70"/>
        <v>3770</v>
      </c>
      <c r="L41" s="12">
        <f t="shared" si="70"/>
        <v>4035</v>
      </c>
      <c r="M41" s="12">
        <f t="shared" si="70"/>
        <v>3063</v>
      </c>
      <c r="N41" s="12">
        <f t="shared" si="70"/>
        <v>4588</v>
      </c>
      <c r="O41" s="12">
        <f t="shared" si="70"/>
        <v>4952</v>
      </c>
      <c r="P41" s="12">
        <f t="shared" si="70"/>
        <v>5397</v>
      </c>
      <c r="Q41" s="11">
        <f t="shared" si="70"/>
        <v>4750</v>
      </c>
      <c r="R41" s="12">
        <f t="shared" si="70"/>
        <v>1025</v>
      </c>
      <c r="S41" s="12">
        <f t="shared" si="70"/>
        <v>2007</v>
      </c>
      <c r="T41" s="12">
        <f t="shared" si="70"/>
        <v>2541</v>
      </c>
      <c r="U41" s="12">
        <f t="shared" si="70"/>
        <v>2906</v>
      </c>
      <c r="V41" s="12">
        <f t="shared" si="70"/>
        <v>3086</v>
      </c>
      <c r="W41" s="12">
        <f t="shared" si="70"/>
        <v>3857</v>
      </c>
      <c r="X41" s="12">
        <f t="shared" si="70"/>
        <v>4481</v>
      </c>
      <c r="Y41" s="11">
        <f t="shared" si="70"/>
        <v>6079</v>
      </c>
      <c r="Z41" s="12">
        <f t="shared" si="70"/>
        <v>68</v>
      </c>
      <c r="AA41" s="12">
        <f t="shared" si="70"/>
        <v>109</v>
      </c>
      <c r="AB41" s="12">
        <f t="shared" si="70"/>
        <v>82</v>
      </c>
      <c r="AC41" s="12">
        <f t="shared" si="70"/>
        <v>116</v>
      </c>
      <c r="AD41" s="12">
        <f t="shared" si="70"/>
        <v>140</v>
      </c>
      <c r="AE41" s="12">
        <f t="shared" si="70"/>
        <v>117</v>
      </c>
      <c r="AF41" s="12">
        <f t="shared" si="70"/>
        <v>430</v>
      </c>
      <c r="AG41" s="11">
        <f t="shared" si="70"/>
        <v>912</v>
      </c>
      <c r="AH41" s="12">
        <f t="shared" si="70"/>
        <v>588</v>
      </c>
      <c r="AI41" s="12">
        <f t="shared" si="70"/>
        <v>1455</v>
      </c>
      <c r="AJ41" s="12">
        <f t="shared" si="70"/>
        <v>860</v>
      </c>
      <c r="AK41" s="12">
        <f t="shared" si="70"/>
        <v>1383</v>
      </c>
      <c r="AL41" s="12">
        <f t="shared" si="70"/>
        <v>1226</v>
      </c>
      <c r="AM41" s="12">
        <f t="shared" si="70"/>
        <v>1069</v>
      </c>
      <c r="AN41" s="12">
        <f t="shared" si="70"/>
        <v>1830</v>
      </c>
      <c r="AO41" s="11">
        <f t="shared" si="70"/>
        <v>1267</v>
      </c>
      <c r="AP41" s="12">
        <f t="shared" si="70"/>
        <v>780</v>
      </c>
      <c r="AQ41" s="12">
        <f t="shared" si="70"/>
        <v>2197</v>
      </c>
      <c r="AR41" s="12">
        <f t="shared" si="70"/>
        <v>2064</v>
      </c>
      <c r="AS41" s="12">
        <f t="shared" si="70"/>
        <v>1670</v>
      </c>
      <c r="AT41" s="12">
        <f t="shared" si="70"/>
        <v>2484</v>
      </c>
      <c r="AU41" s="12">
        <f t="shared" si="70"/>
        <v>3113</v>
      </c>
      <c r="AV41" s="12">
        <f t="shared" si="70"/>
        <v>3373</v>
      </c>
      <c r="AW41" s="11">
        <f t="shared" si="70"/>
        <v>3417</v>
      </c>
      <c r="AX41" s="12">
        <f t="shared" si="70"/>
        <v>409</v>
      </c>
      <c r="AY41" s="12">
        <f t="shared" si="70"/>
        <v>1056</v>
      </c>
      <c r="AZ41" s="12">
        <f t="shared" si="70"/>
        <v>1602</v>
      </c>
      <c r="BA41" s="12">
        <f t="shared" si="70"/>
        <v>1737</v>
      </c>
      <c r="BB41" s="12">
        <f t="shared" si="70"/>
        <v>1712</v>
      </c>
      <c r="BC41" s="12">
        <f t="shared" si="70"/>
        <v>1384</v>
      </c>
      <c r="BD41" s="12">
        <f t="shared" si="70"/>
        <v>1936</v>
      </c>
      <c r="BE41" s="11">
        <f t="shared" si="70"/>
        <v>2400</v>
      </c>
      <c r="BF41" s="12">
        <f t="shared" si="70"/>
        <v>229</v>
      </c>
      <c r="BG41" s="12">
        <f t="shared" si="70"/>
        <v>1012</v>
      </c>
      <c r="BH41" s="12">
        <f t="shared" si="70"/>
        <v>1321</v>
      </c>
      <c r="BI41" s="12">
        <f t="shared" si="70"/>
        <v>1253</v>
      </c>
      <c r="BJ41" s="12">
        <f t="shared" si="70"/>
        <v>1376</v>
      </c>
      <c r="BK41" s="12">
        <f t="shared" si="70"/>
        <v>249</v>
      </c>
      <c r="BL41" s="12">
        <f t="shared" si="70"/>
        <v>1651</v>
      </c>
      <c r="BM41" s="11">
        <f t="shared" si="70"/>
        <v>2109</v>
      </c>
      <c r="BN41" s="12">
        <f t="shared" ref="BN41:BU41" si="71">SUM(BN32:BN40)</f>
        <v>679</v>
      </c>
      <c r="BO41" s="12">
        <f t="shared" si="71"/>
        <v>2295</v>
      </c>
      <c r="BP41" s="12">
        <f t="shared" si="71"/>
        <v>2485</v>
      </c>
      <c r="BQ41" s="12">
        <f t="shared" si="71"/>
        <v>2222</v>
      </c>
      <c r="BR41" s="12">
        <f t="shared" si="71"/>
        <v>2298</v>
      </c>
      <c r="BS41" s="12">
        <f t="shared" si="71"/>
        <v>2848</v>
      </c>
      <c r="BT41" s="12">
        <f t="shared" si="71"/>
        <v>2807</v>
      </c>
      <c r="BU41" s="11">
        <f t="shared" si="71"/>
        <v>2553</v>
      </c>
      <c r="BV41" s="12">
        <f t="shared" ref="BV41:CS41" si="72">SUM(BV32:BV40)</f>
        <v>75</v>
      </c>
      <c r="BW41" s="12">
        <f t="shared" si="72"/>
        <v>434</v>
      </c>
      <c r="BX41" s="12">
        <f t="shared" si="72"/>
        <v>541</v>
      </c>
      <c r="BY41" s="12">
        <f t="shared" si="72"/>
        <v>527</v>
      </c>
      <c r="BZ41" s="12">
        <f t="shared" si="72"/>
        <v>1193</v>
      </c>
      <c r="CA41" s="12">
        <f t="shared" si="72"/>
        <v>1597</v>
      </c>
      <c r="CB41" s="12">
        <f t="shared" si="72"/>
        <v>1453</v>
      </c>
      <c r="CC41" s="11">
        <f t="shared" si="72"/>
        <v>1356</v>
      </c>
      <c r="CD41" s="12">
        <f t="shared" si="72"/>
        <v>258</v>
      </c>
      <c r="CE41" s="12">
        <f t="shared" si="72"/>
        <v>1343</v>
      </c>
      <c r="CF41" s="12">
        <f t="shared" si="72"/>
        <v>1853</v>
      </c>
      <c r="CG41" s="12">
        <f t="shared" si="72"/>
        <v>1727</v>
      </c>
      <c r="CH41" s="12">
        <f t="shared" si="72"/>
        <v>1801</v>
      </c>
      <c r="CI41" s="12">
        <f t="shared" si="72"/>
        <v>1812</v>
      </c>
      <c r="CJ41" s="12">
        <f t="shared" si="72"/>
        <v>1415</v>
      </c>
      <c r="CK41" s="11">
        <f t="shared" si="72"/>
        <v>770</v>
      </c>
      <c r="CL41" s="12">
        <f t="shared" si="72"/>
        <v>210</v>
      </c>
      <c r="CM41" s="12">
        <f t="shared" si="72"/>
        <v>917</v>
      </c>
      <c r="CN41" s="12">
        <f t="shared" si="72"/>
        <v>1004</v>
      </c>
      <c r="CO41" s="12">
        <f t="shared" si="72"/>
        <v>975</v>
      </c>
      <c r="CP41" s="12">
        <f t="shared" si="72"/>
        <v>1232</v>
      </c>
      <c r="CQ41" s="12">
        <f t="shared" si="72"/>
        <v>1684</v>
      </c>
      <c r="CR41" s="12">
        <f t="shared" si="72"/>
        <v>1866</v>
      </c>
      <c r="CS41" s="11">
        <f t="shared" si="72"/>
        <v>2621</v>
      </c>
      <c r="CT41" s="28">
        <f t="shared" ref="CT41:CY41" si="73">SUM(CT32:CT40)</f>
        <v>6424</v>
      </c>
      <c r="CU41" s="32">
        <f t="shared" si="73"/>
        <v>100</v>
      </c>
      <c r="CV41" s="28">
        <f t="shared" si="73"/>
        <v>18097</v>
      </c>
      <c r="CW41" s="32">
        <f t="shared" si="73"/>
        <v>100.00000000000001</v>
      </c>
      <c r="CX41" s="28">
        <f t="shared" si="73"/>
        <v>18694</v>
      </c>
      <c r="CY41" s="32">
        <f t="shared" si="73"/>
        <v>100.00000000000001</v>
      </c>
      <c r="CZ41" s="28">
        <f t="shared" ref="CZ41:DB41" si="74">SUM(CZ32:CZ40)</f>
        <v>20097</v>
      </c>
      <c r="DA41" s="32">
        <f t="shared" ref="DA41:DD41" si="75">SUM(DA32:DA40)</f>
        <v>100</v>
      </c>
      <c r="DB41" s="28">
        <f t="shared" si="74"/>
        <v>23482</v>
      </c>
      <c r="DC41" s="32">
        <f t="shared" si="75"/>
        <v>99.999999999999986</v>
      </c>
      <c r="DD41" s="28">
        <f t="shared" si="75"/>
        <v>25219</v>
      </c>
      <c r="DE41" s="32">
        <f t="shared" ref="DE41:DF41" si="76">SUM(DE32:DE40)</f>
        <v>100.00000000000001</v>
      </c>
      <c r="DF41" s="28">
        <f t="shared" si="76"/>
        <v>29032</v>
      </c>
      <c r="DG41" s="27">
        <f t="shared" si="60"/>
        <v>100</v>
      </c>
      <c r="DH41" s="28">
        <f t="shared" ref="DH41" si="77">SUM(DH32:DH40)</f>
        <v>30414</v>
      </c>
      <c r="DI41" s="27">
        <f t="shared" si="62"/>
        <v>100</v>
      </c>
    </row>
    <row r="42" spans="1:113" ht="29.4" thickTop="1">
      <c r="A42" s="97" t="s">
        <v>92</v>
      </c>
      <c r="B42" s="61"/>
      <c r="C42" s="61"/>
      <c r="D42" s="61"/>
      <c r="E42" s="61"/>
      <c r="F42" s="61"/>
      <c r="G42" s="61"/>
      <c r="H42" s="61"/>
      <c r="I42" s="9"/>
      <c r="J42" s="61"/>
      <c r="K42" s="61"/>
      <c r="L42" s="61"/>
      <c r="M42" s="61"/>
      <c r="N42" s="61"/>
      <c r="O42" s="61"/>
      <c r="P42" s="61"/>
      <c r="Q42" s="9"/>
      <c r="R42" s="61"/>
      <c r="S42" s="61"/>
      <c r="T42" s="61"/>
      <c r="U42" s="61"/>
      <c r="V42" s="61"/>
      <c r="W42" s="61"/>
      <c r="X42" s="61"/>
      <c r="Y42" s="9"/>
      <c r="AG42" s="9"/>
      <c r="AO42" s="9"/>
      <c r="AW42" s="9"/>
      <c r="BE42" s="9"/>
      <c r="BM42" s="9"/>
      <c r="BU42" s="9"/>
      <c r="CC42" s="9"/>
      <c r="CK42" s="9"/>
      <c r="CS42" s="9"/>
      <c r="CT42" s="22"/>
      <c r="CV42" s="22"/>
      <c r="CX42" s="22"/>
      <c r="CZ42" s="22"/>
      <c r="DA42" s="9"/>
      <c r="DB42" s="22"/>
      <c r="DC42" s="9"/>
      <c r="DD42" s="22"/>
      <c r="DE42" s="9"/>
      <c r="DF42" s="22"/>
      <c r="DG42" s="9"/>
      <c r="DH42" s="22"/>
      <c r="DI42" s="9"/>
    </row>
    <row r="43" spans="1:113">
      <c r="A43" s="98" t="s">
        <v>29</v>
      </c>
      <c r="B43" s="61"/>
      <c r="C43" s="61"/>
      <c r="D43" s="61"/>
      <c r="E43" s="61"/>
      <c r="F43" s="61"/>
      <c r="G43" s="61"/>
      <c r="H43" s="61"/>
      <c r="I43" s="9"/>
      <c r="J43" s="61"/>
      <c r="K43" s="61"/>
      <c r="L43" s="61"/>
      <c r="M43" s="61"/>
      <c r="N43" s="61"/>
      <c r="O43" s="61"/>
      <c r="P43" s="61"/>
      <c r="Q43" s="9"/>
      <c r="R43" s="61"/>
      <c r="S43" s="61"/>
      <c r="T43" s="61"/>
      <c r="U43" s="61"/>
      <c r="V43" s="61"/>
      <c r="W43" s="61"/>
      <c r="X43" s="61"/>
      <c r="Y43" s="9"/>
      <c r="AG43" s="9"/>
      <c r="AO43" s="9"/>
      <c r="AW43" s="9"/>
      <c r="BE43" s="9"/>
      <c r="BM43" s="9"/>
      <c r="BU43" s="9"/>
      <c r="CC43" s="9"/>
      <c r="CK43" s="9"/>
      <c r="CS43" s="9"/>
      <c r="CT43" s="22"/>
      <c r="CV43" s="22"/>
      <c r="CX43" s="22"/>
      <c r="CZ43" s="22"/>
      <c r="DA43" s="9"/>
      <c r="DB43" s="22"/>
      <c r="DC43" s="9"/>
      <c r="DD43" s="22"/>
      <c r="DE43" s="9"/>
      <c r="DF43" s="22"/>
      <c r="DG43" s="9"/>
      <c r="DH43" s="22"/>
      <c r="DI43" s="9"/>
    </row>
    <row r="44" spans="1:113">
      <c r="A44" s="104" t="s">
        <v>30</v>
      </c>
      <c r="B44" s="2">
        <v>26</v>
      </c>
      <c r="C44" s="2">
        <v>57</v>
      </c>
      <c r="D44" s="2">
        <v>25</v>
      </c>
      <c r="E44" s="2">
        <v>424</v>
      </c>
      <c r="F44" s="2">
        <v>411</v>
      </c>
      <c r="G44" s="2">
        <v>408</v>
      </c>
      <c r="H44" s="2">
        <v>430</v>
      </c>
      <c r="I44" s="47">
        <v>320</v>
      </c>
      <c r="J44" s="2">
        <v>34</v>
      </c>
      <c r="K44" s="2">
        <v>85</v>
      </c>
      <c r="L44" s="2">
        <v>176</v>
      </c>
      <c r="M44" s="2">
        <v>52</v>
      </c>
      <c r="N44" s="2">
        <v>104</v>
      </c>
      <c r="O44" s="2">
        <v>247</v>
      </c>
      <c r="P44" s="2">
        <v>116</v>
      </c>
      <c r="Q44" s="47">
        <v>192</v>
      </c>
      <c r="R44" s="2">
        <v>225</v>
      </c>
      <c r="S44" s="2">
        <v>355</v>
      </c>
      <c r="T44" s="2">
        <v>307</v>
      </c>
      <c r="U44" s="2">
        <v>238</v>
      </c>
      <c r="V44" s="2">
        <v>469</v>
      </c>
      <c r="W44" s="2">
        <v>525</v>
      </c>
      <c r="X44" s="2">
        <v>405</v>
      </c>
      <c r="Y44" s="47">
        <v>417</v>
      </c>
      <c r="Z44" s="17">
        <v>3</v>
      </c>
      <c r="AA44" s="17">
        <v>9</v>
      </c>
      <c r="AB44" s="17">
        <v>17</v>
      </c>
      <c r="AC44" s="17">
        <v>25</v>
      </c>
      <c r="AD44" s="17">
        <v>17</v>
      </c>
      <c r="AE44" s="17">
        <v>9</v>
      </c>
      <c r="AF44" s="17">
        <v>21</v>
      </c>
      <c r="AG44" s="47">
        <v>93</v>
      </c>
      <c r="AH44" s="17">
        <v>16</v>
      </c>
      <c r="AI44" s="17">
        <v>55</v>
      </c>
      <c r="AJ44" s="17">
        <v>21</v>
      </c>
      <c r="AK44" s="17">
        <v>39</v>
      </c>
      <c r="AL44" s="17">
        <v>28</v>
      </c>
      <c r="AM44" s="17">
        <v>20</v>
      </c>
      <c r="AN44" s="17">
        <v>29</v>
      </c>
      <c r="AO44" s="47">
        <v>42</v>
      </c>
      <c r="AP44" s="17">
        <v>20</v>
      </c>
      <c r="AQ44" s="17">
        <v>295</v>
      </c>
      <c r="AR44" s="17">
        <v>182</v>
      </c>
      <c r="AS44" s="17">
        <v>54</v>
      </c>
      <c r="AT44" s="17">
        <v>45</v>
      </c>
      <c r="AU44" s="17">
        <v>179</v>
      </c>
      <c r="AV44" s="17">
        <v>137</v>
      </c>
      <c r="AW44" s="47">
        <v>61</v>
      </c>
      <c r="AX44" s="3">
        <v>16</v>
      </c>
      <c r="AY44" s="3">
        <v>38</v>
      </c>
      <c r="AZ44" s="3">
        <v>37</v>
      </c>
      <c r="BA44" s="3">
        <v>0</v>
      </c>
      <c r="BB44" s="3">
        <v>0</v>
      </c>
      <c r="BC44" s="3">
        <v>109</v>
      </c>
      <c r="BD44" s="3">
        <v>136</v>
      </c>
      <c r="BE44" s="10">
        <v>200</v>
      </c>
      <c r="BF44" s="3">
        <v>31</v>
      </c>
      <c r="BG44" s="3">
        <v>23</v>
      </c>
      <c r="BH44" s="3">
        <f>15+19</f>
        <v>34</v>
      </c>
      <c r="BI44" s="3">
        <v>35</v>
      </c>
      <c r="BJ44" s="3">
        <v>45</v>
      </c>
      <c r="BK44" s="3">
        <v>0</v>
      </c>
      <c r="BL44" s="3">
        <v>51</v>
      </c>
      <c r="BM44" s="10">
        <v>41</v>
      </c>
      <c r="BN44" s="3">
        <v>59</v>
      </c>
      <c r="BO44" s="3">
        <v>213</v>
      </c>
      <c r="BP44" s="3">
        <v>148</v>
      </c>
      <c r="BQ44" s="3">
        <v>114</v>
      </c>
      <c r="BR44" s="3">
        <v>94</v>
      </c>
      <c r="BS44" s="3">
        <v>102</v>
      </c>
      <c r="BT44" s="3">
        <v>106</v>
      </c>
      <c r="BU44" s="10">
        <v>50</v>
      </c>
      <c r="BV44" s="3">
        <v>6</v>
      </c>
      <c r="BW44" s="3">
        <v>43</v>
      </c>
      <c r="BX44" s="3">
        <v>33</v>
      </c>
      <c r="BY44" s="3">
        <v>30</v>
      </c>
      <c r="BZ44" s="3">
        <v>49</v>
      </c>
      <c r="CA44" s="3">
        <v>10</v>
      </c>
      <c r="CB44" s="3">
        <v>84</v>
      </c>
      <c r="CC44" s="10">
        <v>100</v>
      </c>
      <c r="CD44" s="3">
        <v>14</v>
      </c>
      <c r="CE44" s="3">
        <v>73</v>
      </c>
      <c r="CF44" s="3">
        <v>88</v>
      </c>
      <c r="CG44" s="3">
        <v>81</v>
      </c>
      <c r="CH44" s="3">
        <v>73</v>
      </c>
      <c r="CI44" s="3">
        <v>66</v>
      </c>
      <c r="CJ44" s="3">
        <v>47</v>
      </c>
      <c r="CK44" s="10">
        <v>53</v>
      </c>
      <c r="CL44" s="3">
        <v>4</v>
      </c>
      <c r="CM44" s="3">
        <v>28</v>
      </c>
      <c r="CN44" s="3">
        <v>26</v>
      </c>
      <c r="CO44" s="3">
        <v>35</v>
      </c>
      <c r="CP44" s="3">
        <v>37</v>
      </c>
      <c r="CQ44" s="3">
        <v>18</v>
      </c>
      <c r="CR44" s="3">
        <v>45</v>
      </c>
      <c r="CS44" s="10">
        <v>59</v>
      </c>
      <c r="CT44" s="18">
        <f t="shared" si="16"/>
        <v>454</v>
      </c>
      <c r="CU44" s="37">
        <f>CT44*100/$CT$87</f>
        <v>2.6158100944918186</v>
      </c>
      <c r="CV44" s="18">
        <f>SUMIF($B$3:$CS$3,"=2019",$B44:$CS44)</f>
        <v>1274</v>
      </c>
      <c r="CW44" s="37">
        <f>CV44*100/$CV$87</f>
        <v>2.8220804536594009</v>
      </c>
      <c r="CX44" s="18">
        <f>SUMIF($B$3:$CS$3,"=2020",$B44:$CS44)</f>
        <v>1094</v>
      </c>
      <c r="CY44" s="37">
        <f>CX44*100/$CX$87</f>
        <v>2.3903686062009744</v>
      </c>
      <c r="CZ44" s="18">
        <f>SUMIF($B$3:$CS$3,"=2021",$B44:$CS44)</f>
        <v>1127</v>
      </c>
      <c r="DA44" s="25">
        <f>CZ44*100/$CZ$87</f>
        <v>1.9057442886855944</v>
      </c>
      <c r="DB44" s="18">
        <f>SUMIF($B$3:$CS$3,"=2022",$B44:$CS44)</f>
        <v>1372</v>
      </c>
      <c r="DC44" s="25">
        <f>DB44*100/$DB$87</f>
        <v>2.0734471815021913</v>
      </c>
      <c r="DD44" s="18">
        <f>SUMIF($B$3:$CS$3,"=2023",$B44:$CS44)</f>
        <v>1693</v>
      </c>
      <c r="DE44" s="25">
        <f>DD44*100/$DD$87</f>
        <v>2.3271477663230242</v>
      </c>
      <c r="DF44" s="18">
        <f>SUMIF($B$3:$CS$3,"=2024",$B44:$CS44)</f>
        <v>1607</v>
      </c>
      <c r="DG44" s="25">
        <f t="shared" ref="DG44:DG49" si="78">DF44*100/$DF$87</f>
        <v>1.9847347100088923</v>
      </c>
      <c r="DH44" s="18">
        <f>SUMIF($B$3:$CS$3,"=2025",$B44:$CS44)</f>
        <v>1628</v>
      </c>
      <c r="DI44" s="25">
        <f t="shared" ref="DI44:DI49" si="79">DH44*100/$DH$87</f>
        <v>1.9083119410158127</v>
      </c>
    </row>
    <row r="45" spans="1:113">
      <c r="A45" s="104" t="s">
        <v>31</v>
      </c>
      <c r="B45" s="2">
        <v>24</v>
      </c>
      <c r="C45" s="2">
        <v>26</v>
      </c>
      <c r="D45" s="2">
        <v>27</v>
      </c>
      <c r="E45" s="2">
        <v>330</v>
      </c>
      <c r="F45" s="2">
        <v>23</v>
      </c>
      <c r="G45" s="2">
        <v>24</v>
      </c>
      <c r="H45" s="2">
        <v>34</v>
      </c>
      <c r="I45" s="47">
        <v>211</v>
      </c>
      <c r="J45" s="2">
        <v>33</v>
      </c>
      <c r="K45" s="2">
        <v>65</v>
      </c>
      <c r="L45" s="2">
        <v>34</v>
      </c>
      <c r="M45" s="2">
        <v>44</v>
      </c>
      <c r="N45" s="2">
        <v>56</v>
      </c>
      <c r="O45" s="2">
        <v>76</v>
      </c>
      <c r="P45" s="2">
        <v>60</v>
      </c>
      <c r="Q45" s="47">
        <v>75</v>
      </c>
      <c r="R45" s="2">
        <v>96</v>
      </c>
      <c r="S45" s="2">
        <v>89</v>
      </c>
      <c r="T45" s="2">
        <v>118</v>
      </c>
      <c r="U45" s="2">
        <v>138</v>
      </c>
      <c r="V45" s="2">
        <v>175</v>
      </c>
      <c r="W45" s="2">
        <v>311</v>
      </c>
      <c r="X45" s="2">
        <v>250</v>
      </c>
      <c r="Y45" s="47">
        <v>195</v>
      </c>
      <c r="Z45" s="17">
        <v>13</v>
      </c>
      <c r="AA45" s="17">
        <v>4</v>
      </c>
      <c r="AB45" s="17">
        <v>21</v>
      </c>
      <c r="AC45" s="17">
        <v>29</v>
      </c>
      <c r="AD45" s="17">
        <v>12</v>
      </c>
      <c r="AE45" s="17">
        <v>12</v>
      </c>
      <c r="AF45" s="17">
        <v>31</v>
      </c>
      <c r="AG45" s="47">
        <v>61</v>
      </c>
      <c r="AH45" s="17">
        <v>18</v>
      </c>
      <c r="AI45" s="17">
        <v>92</v>
      </c>
      <c r="AJ45" s="17">
        <v>49</v>
      </c>
      <c r="AK45" s="17">
        <v>69</v>
      </c>
      <c r="AL45" s="17">
        <v>48</v>
      </c>
      <c r="AM45" s="17">
        <v>43</v>
      </c>
      <c r="AN45" s="17">
        <v>28</v>
      </c>
      <c r="AO45" s="47">
        <v>38</v>
      </c>
      <c r="AP45" s="17">
        <v>49</v>
      </c>
      <c r="AQ45" s="17">
        <v>307</v>
      </c>
      <c r="AR45" s="17">
        <v>150</v>
      </c>
      <c r="AS45" s="17">
        <v>45</v>
      </c>
      <c r="AT45" s="17">
        <v>55</v>
      </c>
      <c r="AU45" s="17">
        <v>66</v>
      </c>
      <c r="AV45" s="17">
        <v>56</v>
      </c>
      <c r="AW45" s="47">
        <v>26</v>
      </c>
      <c r="AX45" s="3">
        <v>22</v>
      </c>
      <c r="AY45" s="3">
        <v>32</v>
      </c>
      <c r="AZ45" s="3">
        <v>12</v>
      </c>
      <c r="BA45" s="3">
        <v>17</v>
      </c>
      <c r="BB45" s="3">
        <v>37</v>
      </c>
      <c r="BC45" s="3">
        <v>62</v>
      </c>
      <c r="BD45" s="3">
        <v>149</v>
      </c>
      <c r="BE45" s="10">
        <v>126</v>
      </c>
      <c r="BF45" s="3">
        <v>15</v>
      </c>
      <c r="BG45" s="3">
        <v>30</v>
      </c>
      <c r="BH45" s="3">
        <f>22+28</f>
        <v>50</v>
      </c>
      <c r="BI45" s="3">
        <v>50</v>
      </c>
      <c r="BJ45" s="3">
        <v>48</v>
      </c>
      <c r="BK45" s="3">
        <v>0</v>
      </c>
      <c r="BL45" s="3">
        <v>25</v>
      </c>
      <c r="BM45" s="10">
        <v>103</v>
      </c>
      <c r="BN45" s="3">
        <v>56</v>
      </c>
      <c r="BO45" s="3">
        <v>155</v>
      </c>
      <c r="BP45" s="3">
        <v>135</v>
      </c>
      <c r="BQ45" s="3">
        <v>69</v>
      </c>
      <c r="BR45" s="3">
        <v>53</v>
      </c>
      <c r="BS45" s="3">
        <v>32</v>
      </c>
      <c r="BT45" s="3">
        <v>127</v>
      </c>
      <c r="BU45" s="10">
        <v>47</v>
      </c>
      <c r="BV45" s="3">
        <v>0</v>
      </c>
      <c r="BW45" s="3">
        <v>26</v>
      </c>
      <c r="BX45" s="3">
        <v>22</v>
      </c>
      <c r="BY45" s="3">
        <v>4</v>
      </c>
      <c r="BZ45" s="3">
        <v>11</v>
      </c>
      <c r="CA45" s="3">
        <v>10</v>
      </c>
      <c r="CB45" s="3">
        <v>91</v>
      </c>
      <c r="CC45" s="10">
        <v>14</v>
      </c>
      <c r="CD45" s="3">
        <v>9</v>
      </c>
      <c r="CE45" s="3">
        <v>23</v>
      </c>
      <c r="CF45" s="3">
        <v>38</v>
      </c>
      <c r="CG45" s="3">
        <v>31</v>
      </c>
      <c r="CH45" s="3">
        <v>42</v>
      </c>
      <c r="CI45" s="3">
        <v>17</v>
      </c>
      <c r="CJ45" s="3">
        <v>11</v>
      </c>
      <c r="CK45" s="10">
        <v>20</v>
      </c>
      <c r="CL45" s="3">
        <v>3</v>
      </c>
      <c r="CM45" s="3">
        <v>6</v>
      </c>
      <c r="CN45" s="3">
        <v>17</v>
      </c>
      <c r="CO45" s="3">
        <v>14</v>
      </c>
      <c r="CP45" s="3">
        <v>33</v>
      </c>
      <c r="CQ45" s="3">
        <v>30</v>
      </c>
      <c r="CR45" s="3">
        <v>44</v>
      </c>
      <c r="CS45" s="10">
        <v>46</v>
      </c>
      <c r="CT45" s="18">
        <f t="shared" si="16"/>
        <v>338</v>
      </c>
      <c r="CU45" s="37">
        <f t="shared" ref="CU45:CU48" si="80">CT45*100/$CT$87</f>
        <v>1.9474533302604287</v>
      </c>
      <c r="CV45" s="18">
        <f t="shared" ref="CV45:CV48" si="81">SUMIF($B$3:$CS$3,"=2019",$B45:$CS45)</f>
        <v>855</v>
      </c>
      <c r="CW45" s="37">
        <f t="shared" ref="CW45:CW48" si="82">CV45*100/$CV$87</f>
        <v>1.893939393939394</v>
      </c>
      <c r="CX45" s="18">
        <f t="shared" ref="CX45:CX48" si="83">SUMIF($B$3:$CS$3,"=2020",$B45:$CS45)</f>
        <v>673</v>
      </c>
      <c r="CY45" s="37">
        <f t="shared" ref="CY45:CY48" si="84">CX45*100/$CX$87</f>
        <v>1.4704918390980402</v>
      </c>
      <c r="CZ45" s="18">
        <f t="shared" ref="CZ45:CZ48" si="85">SUMIF($B$3:$CS$3,"=2021",$B45:$CS45)</f>
        <v>840</v>
      </c>
      <c r="DA45" s="25">
        <f t="shared" ref="DA45:DA48" si="86">CZ45*100/$CZ$87</f>
        <v>1.4204305257283933</v>
      </c>
      <c r="DB45" s="18">
        <f>SUMIF($B$3:$CS$3,"=2022",$B45:$CS45)</f>
        <v>593</v>
      </c>
      <c r="DC45" s="25">
        <f>DB45*100/$DB$87</f>
        <v>0.89617651503702589</v>
      </c>
      <c r="DD45" s="18">
        <f>SUMIF($B$3:$CS$3,"=2023",$B45:$CS45)</f>
        <v>683</v>
      </c>
      <c r="DE45" s="25">
        <f>DD45*100/$DD$87</f>
        <v>0.93883161512027491</v>
      </c>
      <c r="DF45" s="18">
        <f>SUMIF($B$3:$CS$3,"=2024",$B45:$CS45)</f>
        <v>906</v>
      </c>
      <c r="DG45" s="25">
        <f t="shared" si="78"/>
        <v>1.1189605770180813</v>
      </c>
      <c r="DH45" s="18">
        <f>SUMIF($B$3:$CS$3,"=2025",$B45:$CS45)</f>
        <v>962</v>
      </c>
      <c r="DI45" s="25">
        <f t="shared" si="79"/>
        <v>1.1276388742366166</v>
      </c>
    </row>
    <row r="46" spans="1:113">
      <c r="A46" s="104" t="s">
        <v>32</v>
      </c>
      <c r="B46" s="2">
        <v>5</v>
      </c>
      <c r="C46" s="2">
        <v>21</v>
      </c>
      <c r="D46" s="2">
        <v>23</v>
      </c>
      <c r="E46" s="2">
        <v>178</v>
      </c>
      <c r="F46" s="2">
        <v>12</v>
      </c>
      <c r="G46" s="2">
        <v>6</v>
      </c>
      <c r="H46" s="2">
        <v>8</v>
      </c>
      <c r="I46" s="47">
        <v>68</v>
      </c>
      <c r="J46" s="2">
        <v>42</v>
      </c>
      <c r="K46" s="2">
        <v>99</v>
      </c>
      <c r="L46" s="2">
        <v>42</v>
      </c>
      <c r="M46" s="2">
        <v>38</v>
      </c>
      <c r="N46" s="2">
        <v>89</v>
      </c>
      <c r="O46" s="2">
        <v>64</v>
      </c>
      <c r="P46" s="2">
        <v>47</v>
      </c>
      <c r="Q46" s="47">
        <v>69</v>
      </c>
      <c r="R46" s="2">
        <v>14</v>
      </c>
      <c r="S46" s="2">
        <v>19</v>
      </c>
      <c r="T46" s="2">
        <v>15</v>
      </c>
      <c r="U46" s="2">
        <v>13</v>
      </c>
      <c r="V46" s="2">
        <v>48</v>
      </c>
      <c r="W46" s="2">
        <v>119</v>
      </c>
      <c r="X46" s="2">
        <v>58</v>
      </c>
      <c r="Y46" s="47">
        <v>82</v>
      </c>
      <c r="Z46" s="17">
        <v>8</v>
      </c>
      <c r="AA46" s="17">
        <v>9</v>
      </c>
      <c r="AB46" s="17">
        <v>9</v>
      </c>
      <c r="AC46" s="17">
        <v>9</v>
      </c>
      <c r="AD46" s="17">
        <v>4</v>
      </c>
      <c r="AE46" s="17">
        <v>0</v>
      </c>
      <c r="AF46" s="17">
        <v>13</v>
      </c>
      <c r="AG46" s="47">
        <v>18</v>
      </c>
      <c r="AH46" s="17">
        <v>6</v>
      </c>
      <c r="AI46" s="17">
        <v>37</v>
      </c>
      <c r="AJ46" s="17">
        <v>4</v>
      </c>
      <c r="AK46" s="17">
        <v>20</v>
      </c>
      <c r="AL46" s="17">
        <v>23</v>
      </c>
      <c r="AM46" s="17">
        <v>17</v>
      </c>
      <c r="AN46" s="17">
        <v>29</v>
      </c>
      <c r="AO46" s="47">
        <v>28</v>
      </c>
      <c r="AP46" s="17">
        <v>51</v>
      </c>
      <c r="AQ46" s="17">
        <v>107</v>
      </c>
      <c r="AR46" s="17">
        <v>63</v>
      </c>
      <c r="AS46" s="17">
        <v>43</v>
      </c>
      <c r="AT46" s="17">
        <v>37</v>
      </c>
      <c r="AU46" s="17">
        <v>41</v>
      </c>
      <c r="AV46" s="17">
        <v>21</v>
      </c>
      <c r="AW46" s="47">
        <v>8</v>
      </c>
      <c r="AX46" s="3">
        <v>1</v>
      </c>
      <c r="AY46" s="3">
        <v>1</v>
      </c>
      <c r="AZ46" s="3">
        <v>6</v>
      </c>
      <c r="BA46" s="3">
        <v>1</v>
      </c>
      <c r="BB46" s="3">
        <v>11</v>
      </c>
      <c r="BC46" s="3">
        <v>7</v>
      </c>
      <c r="BD46" s="3">
        <v>6</v>
      </c>
      <c r="BE46" s="10">
        <v>5</v>
      </c>
      <c r="BF46" s="3">
        <v>7</v>
      </c>
      <c r="BG46" s="3">
        <v>37</v>
      </c>
      <c r="BH46" s="3">
        <f>24+28</f>
        <v>52</v>
      </c>
      <c r="BI46" s="3">
        <v>54</v>
      </c>
      <c r="BJ46" s="3">
        <v>33</v>
      </c>
      <c r="BK46" s="3">
        <v>14</v>
      </c>
      <c r="BL46" s="3">
        <v>33</v>
      </c>
      <c r="BM46" s="10">
        <v>108</v>
      </c>
      <c r="BN46" s="3">
        <v>11</v>
      </c>
      <c r="BO46" s="3">
        <v>14</v>
      </c>
      <c r="BP46" s="3">
        <v>64</v>
      </c>
      <c r="BQ46" s="3">
        <v>10</v>
      </c>
      <c r="BR46" s="3">
        <v>4</v>
      </c>
      <c r="BS46" s="3">
        <v>3</v>
      </c>
      <c r="BT46" s="3">
        <v>6</v>
      </c>
      <c r="BU46" s="10">
        <v>3</v>
      </c>
      <c r="BV46" s="3">
        <v>0</v>
      </c>
      <c r="BW46" s="3">
        <v>13</v>
      </c>
      <c r="BX46" s="3">
        <v>8</v>
      </c>
      <c r="BY46" s="3">
        <v>1</v>
      </c>
      <c r="BZ46" s="3">
        <v>3</v>
      </c>
      <c r="CA46" s="3">
        <v>2</v>
      </c>
      <c r="CB46" s="3">
        <v>12</v>
      </c>
      <c r="CC46" s="10">
        <v>1</v>
      </c>
      <c r="CD46" s="3">
        <v>3</v>
      </c>
      <c r="CE46" s="3">
        <v>8</v>
      </c>
      <c r="CF46" s="3">
        <v>18</v>
      </c>
      <c r="CG46" s="3">
        <v>1</v>
      </c>
      <c r="CH46" s="3">
        <v>2</v>
      </c>
      <c r="CI46" s="3">
        <v>17</v>
      </c>
      <c r="CJ46" s="3">
        <v>0</v>
      </c>
      <c r="CK46" s="10">
        <v>1</v>
      </c>
      <c r="CL46" s="3">
        <v>1</v>
      </c>
      <c r="CM46" s="3">
        <v>0</v>
      </c>
      <c r="CN46" s="3">
        <v>0</v>
      </c>
      <c r="CO46" s="3">
        <v>0</v>
      </c>
      <c r="CP46" s="3">
        <v>10</v>
      </c>
      <c r="CQ46" s="3">
        <v>4</v>
      </c>
      <c r="CR46" s="3">
        <v>9</v>
      </c>
      <c r="CS46" s="10">
        <v>8</v>
      </c>
      <c r="CT46" s="18">
        <f t="shared" si="16"/>
        <v>149</v>
      </c>
      <c r="CU46" s="37">
        <f t="shared" si="80"/>
        <v>0.85849274026273337</v>
      </c>
      <c r="CV46" s="18">
        <f t="shared" si="81"/>
        <v>365</v>
      </c>
      <c r="CW46" s="37">
        <f t="shared" si="82"/>
        <v>0.80852383483962431</v>
      </c>
      <c r="CX46" s="18">
        <f t="shared" si="83"/>
        <v>304</v>
      </c>
      <c r="CY46" s="37">
        <f t="shared" si="84"/>
        <v>0.66423405510520683</v>
      </c>
      <c r="CZ46" s="18">
        <f t="shared" si="85"/>
        <v>368</v>
      </c>
      <c r="DA46" s="25">
        <f t="shared" si="86"/>
        <v>0.62228384936672476</v>
      </c>
      <c r="DB46" s="18">
        <f>SUMIF($B$3:$CS$3,"=2022",$B46:$CS46)</f>
        <v>276</v>
      </c>
      <c r="DC46" s="25">
        <f>DB46*100/$DB$87</f>
        <v>0.41710745050627174</v>
      </c>
      <c r="DD46" s="18">
        <f>SUMIF($B$3:$CS$3,"=2023",$B46:$CS46)</f>
        <v>294</v>
      </c>
      <c r="DE46" s="25">
        <f>DD46*100/$DD$87</f>
        <v>0.40412371134020619</v>
      </c>
      <c r="DF46" s="18">
        <f>SUMIF($B$3:$CS$3,"=2024",$B46:$CS46)</f>
        <v>242</v>
      </c>
      <c r="DG46" s="25">
        <f t="shared" si="78"/>
        <v>0.29888350953463094</v>
      </c>
      <c r="DH46" s="18">
        <f>SUMIF($B$3:$CS$3,"=2025",$B46:$CS46)</f>
        <v>399</v>
      </c>
      <c r="DI46" s="25">
        <f t="shared" si="79"/>
        <v>0.46770053099834724</v>
      </c>
    </row>
    <row r="47" spans="1:113">
      <c r="A47" s="104" t="s">
        <v>33</v>
      </c>
      <c r="B47" s="2">
        <v>1</v>
      </c>
      <c r="C47" s="2">
        <v>10</v>
      </c>
      <c r="D47" s="2">
        <v>2</v>
      </c>
      <c r="E47" s="2">
        <v>32</v>
      </c>
      <c r="F47" s="2">
        <v>2</v>
      </c>
      <c r="G47" s="2">
        <v>4</v>
      </c>
      <c r="H47" s="2">
        <v>10</v>
      </c>
      <c r="I47" s="47">
        <v>23</v>
      </c>
      <c r="J47" s="2">
        <v>53</v>
      </c>
      <c r="K47" s="2">
        <v>142</v>
      </c>
      <c r="L47" s="2">
        <v>71</v>
      </c>
      <c r="M47" s="2">
        <v>82</v>
      </c>
      <c r="N47" s="2">
        <v>196</v>
      </c>
      <c r="O47" s="2">
        <v>98</v>
      </c>
      <c r="P47" s="2">
        <v>42</v>
      </c>
      <c r="Q47" s="47">
        <v>58</v>
      </c>
      <c r="R47" s="2">
        <v>22</v>
      </c>
      <c r="S47" s="2">
        <v>59</v>
      </c>
      <c r="T47" s="2">
        <v>59</v>
      </c>
      <c r="U47" s="2">
        <v>102</v>
      </c>
      <c r="V47" s="2">
        <v>125</v>
      </c>
      <c r="W47" s="2">
        <v>86</v>
      </c>
      <c r="X47" s="2">
        <v>123</v>
      </c>
      <c r="Y47" s="47">
        <v>91</v>
      </c>
      <c r="Z47" s="17">
        <v>5</v>
      </c>
      <c r="AA47" s="17">
        <v>1</v>
      </c>
      <c r="AB47" s="17">
        <v>8</v>
      </c>
      <c r="AC47" s="17">
        <v>6</v>
      </c>
      <c r="AD47" s="17">
        <v>5</v>
      </c>
      <c r="AE47" s="17">
        <v>0</v>
      </c>
      <c r="AF47" s="17">
        <v>24</v>
      </c>
      <c r="AG47" s="47">
        <v>14</v>
      </c>
      <c r="AH47" s="17">
        <v>28</v>
      </c>
      <c r="AI47" s="17">
        <v>52</v>
      </c>
      <c r="AJ47" s="17">
        <v>17</v>
      </c>
      <c r="AK47" s="17">
        <v>80</v>
      </c>
      <c r="AL47" s="17">
        <v>45</v>
      </c>
      <c r="AM47" s="17">
        <v>51</v>
      </c>
      <c r="AN47" s="17">
        <v>52</v>
      </c>
      <c r="AO47" s="47">
        <v>40</v>
      </c>
      <c r="AP47" s="17">
        <v>23</v>
      </c>
      <c r="AQ47" s="17">
        <v>63</v>
      </c>
      <c r="AR47" s="17">
        <v>24</v>
      </c>
      <c r="AS47" s="17">
        <v>35</v>
      </c>
      <c r="AT47" s="17">
        <v>54</v>
      </c>
      <c r="AU47" s="17">
        <v>46</v>
      </c>
      <c r="AV47" s="17">
        <v>40</v>
      </c>
      <c r="AW47" s="47">
        <v>6</v>
      </c>
      <c r="AX47" s="3">
        <v>7</v>
      </c>
      <c r="AY47" s="3">
        <v>13</v>
      </c>
      <c r="AZ47" s="3">
        <v>5</v>
      </c>
      <c r="BA47" s="3">
        <v>5</v>
      </c>
      <c r="BB47" s="3">
        <v>2</v>
      </c>
      <c r="BC47" s="3">
        <v>1</v>
      </c>
      <c r="BD47" s="3">
        <v>1</v>
      </c>
      <c r="BE47" s="10">
        <v>4</v>
      </c>
      <c r="BF47" s="3">
        <v>6</v>
      </c>
      <c r="BG47" s="3">
        <v>96</v>
      </c>
      <c r="BH47" s="3">
        <f>61+65</f>
        <v>126</v>
      </c>
      <c r="BI47" s="3">
        <v>131</v>
      </c>
      <c r="BJ47" s="3">
        <v>161</v>
      </c>
      <c r="BK47" s="3">
        <v>0</v>
      </c>
      <c r="BL47" s="3">
        <v>95</v>
      </c>
      <c r="BM47" s="10">
        <v>86</v>
      </c>
      <c r="BN47" s="3">
        <v>9</v>
      </c>
      <c r="BO47" s="3">
        <v>16</v>
      </c>
      <c r="BP47" s="3">
        <v>11</v>
      </c>
      <c r="BQ47" s="3">
        <v>1</v>
      </c>
      <c r="BR47" s="3">
        <v>15</v>
      </c>
      <c r="BS47" s="3">
        <v>2</v>
      </c>
      <c r="BT47" s="3">
        <v>4</v>
      </c>
      <c r="BU47" s="10">
        <v>0</v>
      </c>
      <c r="BV47" s="3">
        <v>0</v>
      </c>
      <c r="BW47" s="3">
        <v>0</v>
      </c>
      <c r="BX47" s="3">
        <v>2</v>
      </c>
      <c r="BY47" s="3">
        <v>0</v>
      </c>
      <c r="BZ47" s="3">
        <v>0</v>
      </c>
      <c r="CA47" s="3">
        <v>0</v>
      </c>
      <c r="CB47" s="3">
        <v>0</v>
      </c>
      <c r="CC47" s="10">
        <v>1</v>
      </c>
      <c r="CD47" s="3">
        <v>0</v>
      </c>
      <c r="CE47" s="3">
        <v>21</v>
      </c>
      <c r="CF47" s="3">
        <v>23</v>
      </c>
      <c r="CG47" s="3">
        <v>27</v>
      </c>
      <c r="CH47" s="3">
        <v>1</v>
      </c>
      <c r="CI47" s="3">
        <v>5</v>
      </c>
      <c r="CJ47" s="3">
        <v>1</v>
      </c>
      <c r="CK47" s="10">
        <v>3</v>
      </c>
      <c r="CL47" s="3">
        <v>0</v>
      </c>
      <c r="CM47" s="3">
        <v>8</v>
      </c>
      <c r="CN47" s="3">
        <v>3</v>
      </c>
      <c r="CO47" s="3">
        <v>3</v>
      </c>
      <c r="CP47" s="3">
        <v>4</v>
      </c>
      <c r="CQ47" s="3">
        <v>4</v>
      </c>
      <c r="CR47" s="3">
        <v>19</v>
      </c>
      <c r="CS47" s="10">
        <v>16</v>
      </c>
      <c r="CT47" s="18">
        <f t="shared" si="16"/>
        <v>154</v>
      </c>
      <c r="CU47" s="37">
        <f t="shared" si="80"/>
        <v>0.88730122147960355</v>
      </c>
      <c r="CV47" s="18">
        <f t="shared" si="81"/>
        <v>481</v>
      </c>
      <c r="CW47" s="37">
        <f t="shared" si="82"/>
        <v>1.0654793549530392</v>
      </c>
      <c r="CX47" s="18">
        <f t="shared" si="83"/>
        <v>351</v>
      </c>
      <c r="CY47" s="37">
        <f t="shared" si="84"/>
        <v>0.76692813599318288</v>
      </c>
      <c r="CZ47" s="18">
        <f t="shared" si="85"/>
        <v>504</v>
      </c>
      <c r="DA47" s="25">
        <f t="shared" si="86"/>
        <v>0.85225831543703601</v>
      </c>
      <c r="DB47" s="18">
        <f>SUMIF($B$3:$CS$3,"=2022",$B47:$CS47)</f>
        <v>610</v>
      </c>
      <c r="DC47" s="25">
        <f>DB47*100/$DB$87</f>
        <v>0.9218679159740063</v>
      </c>
      <c r="DD47" s="18">
        <f>SUMIF($B$3:$CS$3,"=2023",$B47:$CS47)</f>
        <v>297</v>
      </c>
      <c r="DE47" s="25">
        <f>DD47*100/$DD$87</f>
        <v>0.40824742268041236</v>
      </c>
      <c r="DF47" s="18">
        <f>SUMIF($B$3:$CS$3,"=2024",$B47:$CS47)</f>
        <v>411</v>
      </c>
      <c r="DG47" s="25">
        <f t="shared" si="78"/>
        <v>0.50760794387906338</v>
      </c>
      <c r="DH47" s="18">
        <f>SUMIF($B$3:$CS$3,"=2025",$B47:$CS47)</f>
        <v>342</v>
      </c>
      <c r="DI47" s="25">
        <f t="shared" si="79"/>
        <v>0.40088616942715477</v>
      </c>
    </row>
    <row r="48" spans="1:113">
      <c r="A48" s="104" t="s">
        <v>34</v>
      </c>
      <c r="B48" s="2">
        <v>6</v>
      </c>
      <c r="C48" s="2">
        <v>13</v>
      </c>
      <c r="D48" s="2">
        <v>9</v>
      </c>
      <c r="E48" s="2">
        <v>67</v>
      </c>
      <c r="F48" s="2">
        <v>57</v>
      </c>
      <c r="G48" s="2">
        <v>58</v>
      </c>
      <c r="H48" s="2">
        <v>74</v>
      </c>
      <c r="I48" s="47">
        <v>130</v>
      </c>
      <c r="J48" s="2">
        <v>15</v>
      </c>
      <c r="K48" s="2">
        <v>31</v>
      </c>
      <c r="L48" s="2">
        <v>25</v>
      </c>
      <c r="M48" s="2">
        <v>30</v>
      </c>
      <c r="N48" s="2">
        <v>79</v>
      </c>
      <c r="O48" s="2">
        <v>167</v>
      </c>
      <c r="P48" s="2">
        <v>67</v>
      </c>
      <c r="Q48" s="47">
        <v>64</v>
      </c>
      <c r="R48" s="2">
        <v>64</v>
      </c>
      <c r="S48" s="2">
        <v>72</v>
      </c>
      <c r="T48" s="2">
        <v>153</v>
      </c>
      <c r="U48" s="2">
        <v>55</v>
      </c>
      <c r="V48" s="2">
        <v>93</v>
      </c>
      <c r="W48" s="2">
        <v>102</v>
      </c>
      <c r="X48" s="2">
        <v>65</v>
      </c>
      <c r="Y48" s="47">
        <v>81</v>
      </c>
      <c r="Z48" s="17">
        <v>1</v>
      </c>
      <c r="AA48" s="17">
        <v>6</v>
      </c>
      <c r="AB48" s="17">
        <v>11</v>
      </c>
      <c r="AC48" s="17">
        <v>3</v>
      </c>
      <c r="AD48" s="17">
        <v>9</v>
      </c>
      <c r="AE48" s="17">
        <v>7</v>
      </c>
      <c r="AF48" s="17">
        <v>9</v>
      </c>
      <c r="AG48" s="47">
        <v>15</v>
      </c>
      <c r="AH48" s="17">
        <v>0</v>
      </c>
      <c r="AI48" s="17">
        <v>14</v>
      </c>
      <c r="AJ48" s="17">
        <v>12</v>
      </c>
      <c r="AK48" s="17">
        <v>11</v>
      </c>
      <c r="AL48" s="17">
        <v>5</v>
      </c>
      <c r="AM48" s="17">
        <v>3</v>
      </c>
      <c r="AN48" s="17">
        <v>11</v>
      </c>
      <c r="AO48" s="47">
        <v>12</v>
      </c>
      <c r="AP48" s="17">
        <v>8</v>
      </c>
      <c r="AQ48" s="17">
        <v>12</v>
      </c>
      <c r="AR48" s="17">
        <v>23</v>
      </c>
      <c r="AS48" s="17">
        <v>12</v>
      </c>
      <c r="AT48" s="17">
        <v>23</v>
      </c>
      <c r="AU48" s="17">
        <v>15</v>
      </c>
      <c r="AV48" s="17">
        <v>31</v>
      </c>
      <c r="AW48" s="47">
        <v>26</v>
      </c>
      <c r="AX48" s="3">
        <v>4</v>
      </c>
      <c r="AY48" s="3">
        <v>24</v>
      </c>
      <c r="AZ48" s="3">
        <v>28</v>
      </c>
      <c r="BA48" s="3">
        <v>14</v>
      </c>
      <c r="BB48" s="3">
        <v>24</v>
      </c>
      <c r="BC48" s="3">
        <v>15</v>
      </c>
      <c r="BD48" s="3">
        <v>14</v>
      </c>
      <c r="BE48" s="10">
        <v>23</v>
      </c>
      <c r="BF48" s="3">
        <v>11</v>
      </c>
      <c r="BG48" s="3">
        <v>14</v>
      </c>
      <c r="BH48" s="3">
        <f>5+7</f>
        <v>12</v>
      </c>
      <c r="BI48" s="3">
        <v>12</v>
      </c>
      <c r="BJ48" s="3">
        <v>11</v>
      </c>
      <c r="BK48" s="3">
        <v>0</v>
      </c>
      <c r="BL48" s="3">
        <v>5</v>
      </c>
      <c r="BM48" s="10">
        <v>8</v>
      </c>
      <c r="BN48" s="3">
        <v>9</v>
      </c>
      <c r="BO48" s="3">
        <v>18</v>
      </c>
      <c r="BP48" s="3">
        <v>37</v>
      </c>
      <c r="BQ48" s="3">
        <v>17</v>
      </c>
      <c r="BR48" s="3">
        <v>23</v>
      </c>
      <c r="BS48" s="3">
        <v>4</v>
      </c>
      <c r="BT48" s="3">
        <v>15</v>
      </c>
      <c r="BU48" s="10">
        <v>19</v>
      </c>
      <c r="BV48" s="3">
        <v>1</v>
      </c>
      <c r="BW48" s="3">
        <v>0</v>
      </c>
      <c r="BX48" s="3">
        <v>13</v>
      </c>
      <c r="BY48" s="3">
        <v>2</v>
      </c>
      <c r="BZ48" s="3">
        <v>4</v>
      </c>
      <c r="CA48" s="3">
        <v>0</v>
      </c>
      <c r="CB48" s="3">
        <v>23</v>
      </c>
      <c r="CC48" s="10">
        <v>12</v>
      </c>
      <c r="CD48" s="3">
        <v>3</v>
      </c>
      <c r="CE48" s="3">
        <v>19</v>
      </c>
      <c r="CF48" s="3">
        <v>28</v>
      </c>
      <c r="CG48" s="3">
        <v>23</v>
      </c>
      <c r="CH48" s="3">
        <v>6</v>
      </c>
      <c r="CI48" s="3">
        <v>8</v>
      </c>
      <c r="CJ48" s="3">
        <v>12</v>
      </c>
      <c r="CK48" s="10">
        <v>3</v>
      </c>
      <c r="CL48" s="3">
        <v>1</v>
      </c>
      <c r="CM48" s="3">
        <v>6</v>
      </c>
      <c r="CN48" s="3">
        <v>5</v>
      </c>
      <c r="CO48" s="3">
        <v>6</v>
      </c>
      <c r="CP48" s="3">
        <v>6</v>
      </c>
      <c r="CQ48" s="3">
        <v>6</v>
      </c>
      <c r="CR48" s="3">
        <v>8</v>
      </c>
      <c r="CS48" s="10">
        <v>12</v>
      </c>
      <c r="CT48" s="18">
        <f t="shared" si="16"/>
        <v>123</v>
      </c>
      <c r="CU48" s="37">
        <f t="shared" si="80"/>
        <v>0.70868863793500803</v>
      </c>
      <c r="CV48" s="18">
        <f t="shared" si="81"/>
        <v>229</v>
      </c>
      <c r="CW48" s="37">
        <f t="shared" si="82"/>
        <v>0.5072656388445862</v>
      </c>
      <c r="CX48" s="18">
        <f t="shared" si="83"/>
        <v>356</v>
      </c>
      <c r="CY48" s="37">
        <f t="shared" si="84"/>
        <v>0.77785303821530793</v>
      </c>
      <c r="CZ48" s="18">
        <f t="shared" si="85"/>
        <v>252</v>
      </c>
      <c r="DA48" s="25">
        <f t="shared" si="86"/>
        <v>0.426129157718518</v>
      </c>
      <c r="DB48" s="18">
        <f>SUMIF($B$3:$CS$3,"=2022",$B48:$CS48)</f>
        <v>340</v>
      </c>
      <c r="DC48" s="25">
        <f>DB48*100/$DB$87</f>
        <v>0.51382801873961015</v>
      </c>
      <c r="DD48" s="18">
        <f>SUMIF($B$3:$CS$3,"=2023",$B48:$CS48)</f>
        <v>385</v>
      </c>
      <c r="DE48" s="25">
        <f>DD48*100/$DD$87</f>
        <v>0.52920962199312716</v>
      </c>
      <c r="DF48" s="18">
        <f>SUMIF($B$3:$CS$3,"=2024",$B48:$CS48)</f>
        <v>334</v>
      </c>
      <c r="DG48" s="25">
        <f t="shared" si="78"/>
        <v>0.41250864539077164</v>
      </c>
      <c r="DH48" s="18">
        <f>SUMIF($B$3:$CS$3,"=2025",$B48:$CS48)</f>
        <v>405</v>
      </c>
      <c r="DI48" s="25">
        <f t="shared" si="79"/>
        <v>0.47473362169005168</v>
      </c>
    </row>
    <row r="49" spans="1:113" ht="15" thickBot="1">
      <c r="A49" s="52" t="s">
        <v>6</v>
      </c>
      <c r="B49" s="12">
        <f t="shared" ref="B49:BM49" si="87">SUM(B44:B48)</f>
        <v>62</v>
      </c>
      <c r="C49" s="12">
        <f t="shared" si="87"/>
        <v>127</v>
      </c>
      <c r="D49" s="12">
        <f t="shared" si="87"/>
        <v>86</v>
      </c>
      <c r="E49" s="12">
        <f t="shared" si="87"/>
        <v>1031</v>
      </c>
      <c r="F49" s="12">
        <f t="shared" si="87"/>
        <v>505</v>
      </c>
      <c r="G49" s="12">
        <f t="shared" si="87"/>
        <v>500</v>
      </c>
      <c r="H49" s="12">
        <f t="shared" si="87"/>
        <v>556</v>
      </c>
      <c r="I49" s="11">
        <f t="shared" si="87"/>
        <v>752</v>
      </c>
      <c r="J49" s="12">
        <f t="shared" si="87"/>
        <v>177</v>
      </c>
      <c r="K49" s="12">
        <f t="shared" si="87"/>
        <v>422</v>
      </c>
      <c r="L49" s="12">
        <f t="shared" si="87"/>
        <v>348</v>
      </c>
      <c r="M49" s="12">
        <f t="shared" si="87"/>
        <v>246</v>
      </c>
      <c r="N49" s="12">
        <f t="shared" si="87"/>
        <v>524</v>
      </c>
      <c r="O49" s="12">
        <f t="shared" si="87"/>
        <v>652</v>
      </c>
      <c r="P49" s="12">
        <f t="shared" si="87"/>
        <v>332</v>
      </c>
      <c r="Q49" s="11">
        <f t="shared" si="87"/>
        <v>458</v>
      </c>
      <c r="R49" s="12">
        <f t="shared" si="87"/>
        <v>421</v>
      </c>
      <c r="S49" s="12">
        <f t="shared" si="87"/>
        <v>594</v>
      </c>
      <c r="T49" s="12">
        <f t="shared" si="87"/>
        <v>652</v>
      </c>
      <c r="U49" s="12">
        <f t="shared" si="87"/>
        <v>546</v>
      </c>
      <c r="V49" s="12">
        <f t="shared" si="87"/>
        <v>910</v>
      </c>
      <c r="W49" s="12">
        <f t="shared" si="87"/>
        <v>1143</v>
      </c>
      <c r="X49" s="12">
        <f t="shared" si="87"/>
        <v>901</v>
      </c>
      <c r="Y49" s="11">
        <f t="shared" si="87"/>
        <v>866</v>
      </c>
      <c r="Z49" s="12">
        <f t="shared" si="87"/>
        <v>30</v>
      </c>
      <c r="AA49" s="12">
        <f t="shared" si="87"/>
        <v>29</v>
      </c>
      <c r="AB49" s="12">
        <f t="shared" si="87"/>
        <v>66</v>
      </c>
      <c r="AC49" s="12">
        <f t="shared" si="87"/>
        <v>72</v>
      </c>
      <c r="AD49" s="12">
        <f t="shared" si="87"/>
        <v>47</v>
      </c>
      <c r="AE49" s="12">
        <f t="shared" si="87"/>
        <v>28</v>
      </c>
      <c r="AF49" s="12">
        <f t="shared" si="87"/>
        <v>98</v>
      </c>
      <c r="AG49" s="11">
        <f t="shared" si="87"/>
        <v>201</v>
      </c>
      <c r="AH49" s="12">
        <f t="shared" si="87"/>
        <v>68</v>
      </c>
      <c r="AI49" s="12">
        <f t="shared" si="87"/>
        <v>250</v>
      </c>
      <c r="AJ49" s="12">
        <f t="shared" si="87"/>
        <v>103</v>
      </c>
      <c r="AK49" s="12">
        <f t="shared" si="87"/>
        <v>219</v>
      </c>
      <c r="AL49" s="12">
        <f t="shared" si="87"/>
        <v>149</v>
      </c>
      <c r="AM49" s="12">
        <f t="shared" si="87"/>
        <v>134</v>
      </c>
      <c r="AN49" s="12">
        <f t="shared" si="87"/>
        <v>149</v>
      </c>
      <c r="AO49" s="11">
        <f t="shared" si="87"/>
        <v>160</v>
      </c>
      <c r="AP49" s="12">
        <f t="shared" si="87"/>
        <v>151</v>
      </c>
      <c r="AQ49" s="12">
        <f t="shared" si="87"/>
        <v>784</v>
      </c>
      <c r="AR49" s="12">
        <f t="shared" si="87"/>
        <v>442</v>
      </c>
      <c r="AS49" s="12">
        <f t="shared" si="87"/>
        <v>189</v>
      </c>
      <c r="AT49" s="12">
        <f t="shared" si="87"/>
        <v>214</v>
      </c>
      <c r="AU49" s="12">
        <f t="shared" si="87"/>
        <v>347</v>
      </c>
      <c r="AV49" s="12">
        <f t="shared" si="87"/>
        <v>285</v>
      </c>
      <c r="AW49" s="11">
        <f t="shared" si="87"/>
        <v>127</v>
      </c>
      <c r="AX49" s="12">
        <f t="shared" si="87"/>
        <v>50</v>
      </c>
      <c r="AY49" s="12">
        <f t="shared" si="87"/>
        <v>108</v>
      </c>
      <c r="AZ49" s="12">
        <f t="shared" si="87"/>
        <v>88</v>
      </c>
      <c r="BA49" s="12">
        <f t="shared" si="87"/>
        <v>37</v>
      </c>
      <c r="BB49" s="12">
        <f t="shared" si="87"/>
        <v>74</v>
      </c>
      <c r="BC49" s="12">
        <f t="shared" si="87"/>
        <v>194</v>
      </c>
      <c r="BD49" s="12">
        <f t="shared" si="87"/>
        <v>306</v>
      </c>
      <c r="BE49" s="11">
        <f t="shared" si="87"/>
        <v>358</v>
      </c>
      <c r="BF49" s="12">
        <f t="shared" si="87"/>
        <v>70</v>
      </c>
      <c r="BG49" s="12">
        <f t="shared" si="87"/>
        <v>200</v>
      </c>
      <c r="BH49" s="12">
        <f t="shared" si="87"/>
        <v>274</v>
      </c>
      <c r="BI49" s="12">
        <f t="shared" si="87"/>
        <v>282</v>
      </c>
      <c r="BJ49" s="12">
        <f t="shared" si="87"/>
        <v>298</v>
      </c>
      <c r="BK49" s="12">
        <f t="shared" si="87"/>
        <v>14</v>
      </c>
      <c r="BL49" s="12">
        <f t="shared" si="87"/>
        <v>209</v>
      </c>
      <c r="BM49" s="11">
        <f t="shared" si="87"/>
        <v>346</v>
      </c>
      <c r="BN49" s="12">
        <f t="shared" ref="BN49:BU49" si="88">SUM(BN44:BN48)</f>
        <v>144</v>
      </c>
      <c r="BO49" s="12">
        <f t="shared" si="88"/>
        <v>416</v>
      </c>
      <c r="BP49" s="12">
        <f t="shared" si="88"/>
        <v>395</v>
      </c>
      <c r="BQ49" s="12">
        <f t="shared" si="88"/>
        <v>211</v>
      </c>
      <c r="BR49" s="12">
        <f t="shared" si="88"/>
        <v>189</v>
      </c>
      <c r="BS49" s="12">
        <f t="shared" si="88"/>
        <v>143</v>
      </c>
      <c r="BT49" s="12">
        <f t="shared" si="88"/>
        <v>258</v>
      </c>
      <c r="BU49" s="11">
        <f t="shared" si="88"/>
        <v>119</v>
      </c>
      <c r="BV49" s="12">
        <f t="shared" ref="BV49:CS49" si="89">SUM(BV44:BV48)</f>
        <v>7</v>
      </c>
      <c r="BW49" s="12">
        <f t="shared" si="89"/>
        <v>82</v>
      </c>
      <c r="BX49" s="12">
        <f t="shared" si="89"/>
        <v>78</v>
      </c>
      <c r="BY49" s="12">
        <f t="shared" si="89"/>
        <v>37</v>
      </c>
      <c r="BZ49" s="12">
        <f t="shared" si="89"/>
        <v>67</v>
      </c>
      <c r="CA49" s="12">
        <f t="shared" si="89"/>
        <v>22</v>
      </c>
      <c r="CB49" s="12">
        <f t="shared" si="89"/>
        <v>210</v>
      </c>
      <c r="CC49" s="11">
        <f t="shared" si="89"/>
        <v>128</v>
      </c>
      <c r="CD49" s="12">
        <f t="shared" si="89"/>
        <v>29</v>
      </c>
      <c r="CE49" s="12">
        <f t="shared" si="89"/>
        <v>144</v>
      </c>
      <c r="CF49" s="12">
        <f t="shared" si="89"/>
        <v>195</v>
      </c>
      <c r="CG49" s="12">
        <f t="shared" si="89"/>
        <v>163</v>
      </c>
      <c r="CH49" s="12">
        <f t="shared" si="89"/>
        <v>124</v>
      </c>
      <c r="CI49" s="12">
        <f t="shared" si="89"/>
        <v>113</v>
      </c>
      <c r="CJ49" s="12">
        <f t="shared" si="89"/>
        <v>71</v>
      </c>
      <c r="CK49" s="11">
        <f t="shared" si="89"/>
        <v>80</v>
      </c>
      <c r="CL49" s="12">
        <f t="shared" si="89"/>
        <v>9</v>
      </c>
      <c r="CM49" s="12">
        <f t="shared" si="89"/>
        <v>48</v>
      </c>
      <c r="CN49" s="12">
        <f t="shared" si="89"/>
        <v>51</v>
      </c>
      <c r="CO49" s="12">
        <f t="shared" si="89"/>
        <v>58</v>
      </c>
      <c r="CP49" s="12">
        <f t="shared" si="89"/>
        <v>90</v>
      </c>
      <c r="CQ49" s="12">
        <f t="shared" si="89"/>
        <v>62</v>
      </c>
      <c r="CR49" s="12">
        <f t="shared" si="89"/>
        <v>125</v>
      </c>
      <c r="CS49" s="11">
        <f t="shared" si="89"/>
        <v>141</v>
      </c>
      <c r="CT49" s="28">
        <f t="shared" ref="CT49:CY49" si="90">SUM(CT44:CT48)</f>
        <v>1218</v>
      </c>
      <c r="CU49" s="32">
        <f t="shared" si="90"/>
        <v>7.0177460244295915</v>
      </c>
      <c r="CV49" s="28">
        <f t="shared" si="90"/>
        <v>3204</v>
      </c>
      <c r="CW49" s="32">
        <f t="shared" si="90"/>
        <v>7.0972886762360448</v>
      </c>
      <c r="CX49" s="28">
        <f t="shared" si="90"/>
        <v>2778</v>
      </c>
      <c r="CY49" s="32">
        <f t="shared" si="90"/>
        <v>6.069875674612712</v>
      </c>
      <c r="CZ49" s="28">
        <f t="shared" ref="CZ49:DB49" si="91">SUM(CZ44:CZ48)</f>
        <v>3091</v>
      </c>
      <c r="DA49" s="32">
        <f t="shared" ref="DA49:DD49" si="92">SUM(DA44:DA48)</f>
        <v>5.226846136936266</v>
      </c>
      <c r="DB49" s="28">
        <f t="shared" si="91"/>
        <v>3191</v>
      </c>
      <c r="DC49" s="32">
        <f t="shared" si="92"/>
        <v>4.8224270817591055</v>
      </c>
      <c r="DD49" s="28">
        <f t="shared" si="92"/>
        <v>3352</v>
      </c>
      <c r="DE49" s="32">
        <f t="shared" ref="DE49:DF49" si="93">SUM(DE44:DE48)</f>
        <v>4.6075601374570443</v>
      </c>
      <c r="DF49" s="28">
        <f t="shared" si="93"/>
        <v>3500</v>
      </c>
      <c r="DG49" s="27">
        <f t="shared" si="78"/>
        <v>4.3226953858314392</v>
      </c>
      <c r="DH49" s="28">
        <f t="shared" ref="DH49" si="94">SUM(DH44:DH48)</f>
        <v>3736</v>
      </c>
      <c r="DI49" s="27">
        <f t="shared" si="79"/>
        <v>4.3792711373679829</v>
      </c>
    </row>
    <row r="50" spans="1:113" ht="15" thickTop="1">
      <c r="A50" s="98" t="s">
        <v>35</v>
      </c>
      <c r="B50" s="61"/>
      <c r="C50" s="61"/>
      <c r="D50" s="61"/>
      <c r="E50" s="61"/>
      <c r="F50" s="61"/>
      <c r="G50" s="61"/>
      <c r="H50" s="61"/>
      <c r="I50" s="9"/>
      <c r="J50" s="61"/>
      <c r="K50" s="61"/>
      <c r="L50" s="61"/>
      <c r="M50" s="61"/>
      <c r="N50" s="61"/>
      <c r="O50" s="61"/>
      <c r="P50" s="61"/>
      <c r="Q50" s="9"/>
      <c r="R50" s="61"/>
      <c r="S50" s="61"/>
      <c r="T50" s="61"/>
      <c r="U50" s="61"/>
      <c r="V50" s="61"/>
      <c r="W50" s="61"/>
      <c r="X50" s="61"/>
      <c r="Y50" s="9"/>
      <c r="AG50" s="9"/>
      <c r="AO50" s="9"/>
      <c r="AW50" s="9"/>
      <c r="BE50" s="9"/>
      <c r="BM50" s="9"/>
      <c r="BU50" s="9"/>
      <c r="CC50" s="9"/>
      <c r="CK50" s="9"/>
      <c r="CS50" s="9"/>
      <c r="CT50" s="22"/>
      <c r="CV50" s="22"/>
      <c r="CX50" s="22"/>
      <c r="CZ50" s="22"/>
      <c r="DA50" s="9"/>
      <c r="DB50" s="22"/>
      <c r="DC50" s="9"/>
      <c r="DD50" s="22"/>
      <c r="DE50" s="9"/>
      <c r="DF50" s="22"/>
      <c r="DG50" s="9"/>
      <c r="DH50" s="22"/>
      <c r="DI50" s="9"/>
    </row>
    <row r="51" spans="1:113">
      <c r="A51" s="104" t="s">
        <v>36</v>
      </c>
      <c r="B51" s="2">
        <v>17</v>
      </c>
      <c r="C51" s="2">
        <v>41</v>
      </c>
      <c r="D51" s="2">
        <v>15</v>
      </c>
      <c r="E51" s="2">
        <v>149</v>
      </c>
      <c r="F51" s="2">
        <v>129</v>
      </c>
      <c r="G51" s="2">
        <v>128</v>
      </c>
      <c r="H51" s="2">
        <v>175</v>
      </c>
      <c r="I51" s="47">
        <v>127</v>
      </c>
      <c r="J51" s="2">
        <v>17</v>
      </c>
      <c r="K51" s="2">
        <v>36</v>
      </c>
      <c r="L51" s="2">
        <v>10</v>
      </c>
      <c r="M51" s="2">
        <v>6</v>
      </c>
      <c r="N51" s="2">
        <v>4</v>
      </c>
      <c r="O51" s="2">
        <v>17</v>
      </c>
      <c r="P51" s="2">
        <v>24</v>
      </c>
      <c r="Q51" s="47">
        <v>43</v>
      </c>
      <c r="R51" s="2">
        <v>90</v>
      </c>
      <c r="S51" s="2">
        <v>155</v>
      </c>
      <c r="T51" s="2">
        <v>138</v>
      </c>
      <c r="U51" s="2">
        <v>155</v>
      </c>
      <c r="V51" s="2">
        <v>107</v>
      </c>
      <c r="W51" s="2">
        <v>219</v>
      </c>
      <c r="X51" s="2">
        <v>340</v>
      </c>
      <c r="Y51" s="47">
        <v>821</v>
      </c>
      <c r="Z51" s="17">
        <v>18</v>
      </c>
      <c r="AA51" s="17">
        <v>10</v>
      </c>
      <c r="AB51" s="17">
        <v>14</v>
      </c>
      <c r="AC51" s="17">
        <v>6</v>
      </c>
      <c r="AD51" s="17">
        <v>27</v>
      </c>
      <c r="AE51" s="17">
        <v>19</v>
      </c>
      <c r="AF51" s="17">
        <v>17</v>
      </c>
      <c r="AG51" s="47">
        <v>15</v>
      </c>
      <c r="AH51" s="17">
        <v>0</v>
      </c>
      <c r="AI51" s="17">
        <v>25</v>
      </c>
      <c r="AJ51" s="17">
        <v>18</v>
      </c>
      <c r="AK51" s="17">
        <v>10</v>
      </c>
      <c r="AL51" s="17">
        <v>4</v>
      </c>
      <c r="AM51" s="17">
        <v>6</v>
      </c>
      <c r="AN51" s="17">
        <v>16</v>
      </c>
      <c r="AO51" s="47">
        <v>14</v>
      </c>
      <c r="AP51" s="17">
        <v>15</v>
      </c>
      <c r="AQ51" s="17">
        <v>67</v>
      </c>
      <c r="AR51" s="17">
        <v>40</v>
      </c>
      <c r="AS51" s="17">
        <v>34</v>
      </c>
      <c r="AT51" s="17">
        <v>63</v>
      </c>
      <c r="AU51" s="17">
        <v>48</v>
      </c>
      <c r="AV51" s="17">
        <v>24</v>
      </c>
      <c r="AW51" s="47">
        <v>22</v>
      </c>
      <c r="AX51" s="3">
        <v>20</v>
      </c>
      <c r="AY51" s="3">
        <v>52</v>
      </c>
      <c r="AZ51" s="3">
        <v>49</v>
      </c>
      <c r="BA51" s="3">
        <v>44</v>
      </c>
      <c r="BB51" s="3">
        <v>39</v>
      </c>
      <c r="BC51" s="3">
        <v>43</v>
      </c>
      <c r="BD51" s="3">
        <v>68</v>
      </c>
      <c r="BE51" s="10">
        <v>175</v>
      </c>
      <c r="BF51" s="3">
        <v>12</v>
      </c>
      <c r="BG51" s="3">
        <v>13</v>
      </c>
      <c r="BH51" s="3">
        <f>8+10</f>
        <v>18</v>
      </c>
      <c r="BI51" s="3">
        <v>21</v>
      </c>
      <c r="BJ51" s="3">
        <v>30</v>
      </c>
      <c r="BK51" s="3">
        <v>0</v>
      </c>
      <c r="BL51" s="3">
        <v>25</v>
      </c>
      <c r="BM51" s="10">
        <v>41</v>
      </c>
      <c r="BN51" s="3">
        <v>21</v>
      </c>
      <c r="BO51" s="3">
        <v>14</v>
      </c>
      <c r="BP51" s="3">
        <v>33</v>
      </c>
      <c r="BQ51" s="3">
        <v>20</v>
      </c>
      <c r="BR51" s="3">
        <v>30</v>
      </c>
      <c r="BS51" s="3">
        <v>13</v>
      </c>
      <c r="BT51" s="3">
        <v>12</v>
      </c>
      <c r="BU51" s="10">
        <v>23</v>
      </c>
      <c r="BV51" s="3">
        <v>3</v>
      </c>
      <c r="BW51" s="3">
        <v>17</v>
      </c>
      <c r="BX51" s="3">
        <v>12</v>
      </c>
      <c r="BY51" s="3">
        <v>19</v>
      </c>
      <c r="BZ51" s="3">
        <v>4</v>
      </c>
      <c r="CA51" s="3">
        <v>3</v>
      </c>
      <c r="CB51" s="3">
        <v>8</v>
      </c>
      <c r="CC51" s="10">
        <v>11</v>
      </c>
      <c r="CD51" s="3">
        <v>5</v>
      </c>
      <c r="CE51" s="3">
        <v>13</v>
      </c>
      <c r="CF51" s="3">
        <v>20</v>
      </c>
      <c r="CG51" s="3">
        <v>34</v>
      </c>
      <c r="CH51" s="3">
        <v>44</v>
      </c>
      <c r="CI51" s="3">
        <v>21</v>
      </c>
      <c r="CJ51" s="3">
        <v>15</v>
      </c>
      <c r="CK51" s="10">
        <v>5</v>
      </c>
      <c r="CL51" s="3">
        <v>4</v>
      </c>
      <c r="CM51" s="3">
        <v>10</v>
      </c>
      <c r="CN51" s="3">
        <v>6</v>
      </c>
      <c r="CO51" s="3">
        <v>12</v>
      </c>
      <c r="CP51" s="3">
        <v>7</v>
      </c>
      <c r="CQ51" s="3">
        <v>10</v>
      </c>
      <c r="CR51" s="3">
        <v>20</v>
      </c>
      <c r="CS51" s="10">
        <v>36</v>
      </c>
      <c r="CT51" s="18">
        <f t="shared" si="16"/>
        <v>222</v>
      </c>
      <c r="CU51" s="37">
        <f>CT51*100/$CT$87</f>
        <v>1.279096566029039</v>
      </c>
      <c r="CV51" s="18">
        <f>SUMIF($B$3:$CS$3,"=2019",$B51:$CS51)</f>
        <v>453</v>
      </c>
      <c r="CW51" s="37">
        <f>CV51*100/$CV$87</f>
        <v>1.0034556087187667</v>
      </c>
      <c r="CX51" s="18">
        <f>SUMIF($B$3:$CS$3,"=2020",$B51:$CS51)</f>
        <v>373</v>
      </c>
      <c r="CY51" s="37">
        <f>CX51*100/$CX$87</f>
        <v>0.81499770577053332</v>
      </c>
      <c r="CZ51" s="18">
        <f>SUMIF($B$3:$CS$3,"=2021",$B51:$CS51)</f>
        <v>510</v>
      </c>
      <c r="DA51" s="25">
        <f>CZ51*100/$CZ$87</f>
        <v>0.86240424776366742</v>
      </c>
      <c r="DB51" s="18">
        <f t="shared" ref="DB51:DB56" si="95">SUMIF($B$3:$CS$3,"=2022",$B51:$CS51)</f>
        <v>488</v>
      </c>
      <c r="DC51" s="25">
        <f t="shared" ref="DC51:DC56" si="96">DB51*100/$DB$87</f>
        <v>0.73749433277920506</v>
      </c>
      <c r="DD51" s="18">
        <f t="shared" ref="DD51:DD57" si="97">SUMIF($B$3:$CS$3,"=2023",$B51:$CS51)</f>
        <v>527</v>
      </c>
      <c r="DE51" s="25">
        <f t="shared" ref="DE51:DE57" si="98">DD51*100/$DD$87</f>
        <v>0.72439862542955324</v>
      </c>
      <c r="DF51" s="18">
        <f t="shared" ref="DF51:DF57" si="99">SUMIF($B$3:$CS$3,"=2024",$B51:$CS51)</f>
        <v>744</v>
      </c>
      <c r="DG51" s="25">
        <f t="shared" ref="DG51:DG58" si="100">DF51*100/$DF$87</f>
        <v>0.91888153344531176</v>
      </c>
      <c r="DH51" s="18">
        <f t="shared" ref="DH51:DH57" si="101">SUMIF($B$3:$CS$3,"=2025",$B51:$CS51)</f>
        <v>1333</v>
      </c>
      <c r="DI51" s="25">
        <f t="shared" ref="DI51:DI58" si="102">DH51*100/$DH$87</f>
        <v>1.562518315340343</v>
      </c>
    </row>
    <row r="52" spans="1:113">
      <c r="A52" s="100" t="s">
        <v>37</v>
      </c>
      <c r="B52" s="4">
        <v>129</v>
      </c>
      <c r="C52" s="4">
        <v>225</v>
      </c>
      <c r="D52" s="4">
        <v>50</v>
      </c>
      <c r="E52" s="46">
        <v>1452</v>
      </c>
      <c r="F52" s="46">
        <v>1295</v>
      </c>
      <c r="G52" s="46">
        <v>1364</v>
      </c>
      <c r="H52" s="46">
        <v>1401</v>
      </c>
      <c r="I52" s="47">
        <v>539</v>
      </c>
      <c r="J52" s="4">
        <v>88</v>
      </c>
      <c r="K52" s="4">
        <v>115</v>
      </c>
      <c r="L52" s="4">
        <v>96</v>
      </c>
      <c r="M52" s="46">
        <v>100</v>
      </c>
      <c r="N52" s="46">
        <v>141</v>
      </c>
      <c r="O52" s="46">
        <v>156</v>
      </c>
      <c r="P52" s="46">
        <v>266</v>
      </c>
      <c r="Q52" s="47">
        <v>288</v>
      </c>
      <c r="R52" s="4">
        <v>287</v>
      </c>
      <c r="S52" s="4">
        <v>679</v>
      </c>
      <c r="T52" s="4">
        <v>600</v>
      </c>
      <c r="U52" s="46">
        <v>611</v>
      </c>
      <c r="V52" s="46">
        <v>502</v>
      </c>
      <c r="W52" s="46">
        <v>874</v>
      </c>
      <c r="X52" s="46">
        <v>859</v>
      </c>
      <c r="Y52" s="47">
        <v>1111</v>
      </c>
      <c r="Z52" s="17">
        <v>14</v>
      </c>
      <c r="AA52" s="17">
        <v>21</v>
      </c>
      <c r="AB52" s="17">
        <v>32</v>
      </c>
      <c r="AC52" s="17">
        <v>30</v>
      </c>
      <c r="AD52" s="17">
        <v>68</v>
      </c>
      <c r="AE52" s="17">
        <v>49</v>
      </c>
      <c r="AF52" s="17">
        <v>70</v>
      </c>
      <c r="AG52" s="47">
        <v>72</v>
      </c>
      <c r="AH52" s="17">
        <v>38</v>
      </c>
      <c r="AI52" s="17">
        <v>251</v>
      </c>
      <c r="AJ52" s="17">
        <v>79</v>
      </c>
      <c r="AK52" s="17">
        <v>60</v>
      </c>
      <c r="AL52" s="17">
        <v>45</v>
      </c>
      <c r="AM52" s="17">
        <v>39</v>
      </c>
      <c r="AN52" s="17">
        <v>88</v>
      </c>
      <c r="AO52" s="47">
        <v>132</v>
      </c>
      <c r="AP52" s="17">
        <v>74</v>
      </c>
      <c r="AQ52" s="17">
        <v>178</v>
      </c>
      <c r="AR52" s="17">
        <v>219</v>
      </c>
      <c r="AS52" s="17">
        <v>134</v>
      </c>
      <c r="AT52" s="17">
        <v>121</v>
      </c>
      <c r="AU52" s="17">
        <v>199</v>
      </c>
      <c r="AV52" s="17">
        <v>268</v>
      </c>
      <c r="AW52" s="47">
        <v>311</v>
      </c>
      <c r="AX52" s="3">
        <v>60</v>
      </c>
      <c r="AY52" s="3">
        <v>185</v>
      </c>
      <c r="AZ52" s="3">
        <v>300</v>
      </c>
      <c r="BA52" s="3">
        <v>406</v>
      </c>
      <c r="BB52" s="3">
        <v>431</v>
      </c>
      <c r="BC52" s="3">
        <v>350</v>
      </c>
      <c r="BD52" s="3">
        <v>611</v>
      </c>
      <c r="BE52" s="10">
        <v>1086</v>
      </c>
      <c r="BF52" s="3">
        <v>47</v>
      </c>
      <c r="BG52" s="3">
        <v>148</v>
      </c>
      <c r="BH52" s="3">
        <f>62+82</f>
        <v>144</v>
      </c>
      <c r="BI52" s="3">
        <v>130</v>
      </c>
      <c r="BJ52" s="3">
        <v>131</v>
      </c>
      <c r="BK52" s="3">
        <v>11</v>
      </c>
      <c r="BL52" s="3">
        <v>195</v>
      </c>
      <c r="BM52" s="10">
        <v>246</v>
      </c>
      <c r="BN52" s="3">
        <v>136</v>
      </c>
      <c r="BO52" s="3">
        <v>790</v>
      </c>
      <c r="BP52" s="3">
        <v>699</v>
      </c>
      <c r="BQ52" s="3">
        <v>507</v>
      </c>
      <c r="BR52" s="3">
        <v>543</v>
      </c>
      <c r="BS52" s="3">
        <v>613</v>
      </c>
      <c r="BT52" s="3">
        <v>729</v>
      </c>
      <c r="BU52" s="10">
        <v>494</v>
      </c>
      <c r="BV52" s="3">
        <v>14</v>
      </c>
      <c r="BW52" s="3">
        <v>33</v>
      </c>
      <c r="BX52" s="3">
        <v>51</v>
      </c>
      <c r="BY52" s="3">
        <v>68</v>
      </c>
      <c r="BZ52" s="3">
        <v>111</v>
      </c>
      <c r="CA52" s="3">
        <v>201</v>
      </c>
      <c r="CB52" s="3">
        <v>114</v>
      </c>
      <c r="CC52" s="10">
        <v>117</v>
      </c>
      <c r="CD52" s="3">
        <v>46</v>
      </c>
      <c r="CE52" s="3">
        <v>198</v>
      </c>
      <c r="CF52" s="3">
        <v>420</v>
      </c>
      <c r="CG52" s="3">
        <v>573</v>
      </c>
      <c r="CH52" s="3">
        <v>530</v>
      </c>
      <c r="CI52" s="3">
        <v>540</v>
      </c>
      <c r="CJ52" s="3">
        <v>286</v>
      </c>
      <c r="CK52" s="10">
        <v>215</v>
      </c>
      <c r="CL52" s="3">
        <v>26</v>
      </c>
      <c r="CM52" s="3">
        <v>87</v>
      </c>
      <c r="CN52" s="3">
        <v>47</v>
      </c>
      <c r="CO52" s="3">
        <v>48</v>
      </c>
      <c r="CP52" s="3">
        <v>71</v>
      </c>
      <c r="CQ52" s="3">
        <v>65</v>
      </c>
      <c r="CR52" s="3">
        <v>84</v>
      </c>
      <c r="CS52" s="10">
        <v>173</v>
      </c>
      <c r="CT52" s="18">
        <f t="shared" si="16"/>
        <v>959</v>
      </c>
      <c r="CU52" s="37">
        <f t="shared" ref="CU52:CU57" si="103">CT52*100/$CT$87</f>
        <v>5.5254666973957134</v>
      </c>
      <c r="CV52" s="18">
        <f t="shared" ref="CV52:CV56" si="104">SUMIF($B$3:$CS$3,"=2019",$B52:$CS52)</f>
        <v>2910</v>
      </c>
      <c r="CW52" s="37">
        <f t="shared" ref="CW52:CW56" si="105">CV52*100/$CV$87</f>
        <v>6.4460393407761831</v>
      </c>
      <c r="CX52" s="18">
        <f t="shared" ref="CX52:CX56" si="106">SUMIF($B$3:$CS$3,"=2020",$B52:$CS52)</f>
        <v>2737</v>
      </c>
      <c r="CY52" s="37">
        <f t="shared" ref="CY52:CY56" si="107">CX52*100/$CX$87</f>
        <v>5.9802914763912867</v>
      </c>
      <c r="CZ52" s="18">
        <f t="shared" ref="CZ52:CZ56" si="108">SUMIF($B$3:$CS$3,"=2021",$B52:$CS52)</f>
        <v>4119</v>
      </c>
      <c r="DA52" s="25">
        <f t="shared" ref="DA52:DA56" si="109">CZ52*100/$CZ$87</f>
        <v>6.9651825422324434</v>
      </c>
      <c r="DB52" s="18">
        <f t="shared" si="95"/>
        <v>3989</v>
      </c>
      <c r="DC52" s="25">
        <f t="shared" si="96"/>
        <v>6.0284116669185428</v>
      </c>
      <c r="DD52" s="18">
        <f t="shared" si="97"/>
        <v>4461</v>
      </c>
      <c r="DE52" s="25">
        <f t="shared" si="98"/>
        <v>6.1319587628865984</v>
      </c>
      <c r="DF52" s="18">
        <f t="shared" si="99"/>
        <v>4971</v>
      </c>
      <c r="DG52" s="25">
        <f t="shared" si="100"/>
        <v>6.1394625037051673</v>
      </c>
      <c r="DH52" s="18">
        <f t="shared" si="101"/>
        <v>4784</v>
      </c>
      <c r="DI52" s="25">
        <f t="shared" si="102"/>
        <v>5.6077176448523636</v>
      </c>
    </row>
    <row r="53" spans="1:113">
      <c r="A53" s="104" t="s">
        <v>38</v>
      </c>
      <c r="B53" s="2">
        <v>43</v>
      </c>
      <c r="C53" s="2">
        <v>85</v>
      </c>
      <c r="D53" s="2">
        <v>35</v>
      </c>
      <c r="E53" s="2">
        <v>610</v>
      </c>
      <c r="F53" s="2">
        <v>639</v>
      </c>
      <c r="G53" s="2">
        <v>719</v>
      </c>
      <c r="H53" s="2">
        <v>624</v>
      </c>
      <c r="I53" s="47">
        <v>570</v>
      </c>
      <c r="J53" s="2">
        <v>62</v>
      </c>
      <c r="K53" s="2">
        <v>84</v>
      </c>
      <c r="L53" s="2">
        <v>92</v>
      </c>
      <c r="M53" s="2">
        <v>133</v>
      </c>
      <c r="N53" s="2">
        <v>138</v>
      </c>
      <c r="O53" s="2">
        <v>219</v>
      </c>
      <c r="P53" s="2">
        <v>122</v>
      </c>
      <c r="Q53" s="47">
        <v>236</v>
      </c>
      <c r="R53" s="2">
        <v>175</v>
      </c>
      <c r="S53" s="2">
        <v>484</v>
      </c>
      <c r="T53" s="2">
        <v>630</v>
      </c>
      <c r="U53" s="2">
        <v>470</v>
      </c>
      <c r="V53" s="2">
        <v>425</v>
      </c>
      <c r="W53" s="2">
        <v>633</v>
      </c>
      <c r="X53" s="2">
        <v>414</v>
      </c>
      <c r="Y53" s="47">
        <v>347</v>
      </c>
      <c r="Z53" s="17">
        <v>14</v>
      </c>
      <c r="AA53" s="17">
        <v>4</v>
      </c>
      <c r="AB53" s="17">
        <v>8</v>
      </c>
      <c r="AC53" s="17">
        <v>5</v>
      </c>
      <c r="AD53" s="17">
        <v>3</v>
      </c>
      <c r="AE53" s="17">
        <v>3</v>
      </c>
      <c r="AF53" s="17">
        <v>37</v>
      </c>
      <c r="AG53" s="47">
        <v>3</v>
      </c>
      <c r="AH53" s="17">
        <v>18</v>
      </c>
      <c r="AI53" s="17">
        <v>156</v>
      </c>
      <c r="AJ53" s="17">
        <v>24</v>
      </c>
      <c r="AK53" s="17">
        <v>40</v>
      </c>
      <c r="AL53" s="17">
        <v>33</v>
      </c>
      <c r="AM53" s="17">
        <v>20</v>
      </c>
      <c r="AN53" s="17">
        <v>56</v>
      </c>
      <c r="AO53" s="47">
        <v>82</v>
      </c>
      <c r="AP53" s="17">
        <v>57</v>
      </c>
      <c r="AQ53" s="17">
        <v>82</v>
      </c>
      <c r="AR53" s="17">
        <v>48</v>
      </c>
      <c r="AS53" s="17">
        <v>26</v>
      </c>
      <c r="AT53" s="17">
        <v>66</v>
      </c>
      <c r="AU53" s="17">
        <v>166</v>
      </c>
      <c r="AV53" s="17">
        <v>176</v>
      </c>
      <c r="AW53" s="47">
        <v>284</v>
      </c>
      <c r="AX53" s="3">
        <v>48</v>
      </c>
      <c r="AY53" s="3">
        <v>83</v>
      </c>
      <c r="AZ53" s="3">
        <v>237</v>
      </c>
      <c r="BA53" s="3">
        <v>210</v>
      </c>
      <c r="BB53" s="3">
        <v>240</v>
      </c>
      <c r="BC53" s="3">
        <v>79</v>
      </c>
      <c r="BD53" s="3">
        <v>102</v>
      </c>
      <c r="BE53" s="10">
        <v>219</v>
      </c>
      <c r="BF53" s="3">
        <v>50</v>
      </c>
      <c r="BG53" s="3">
        <v>184</v>
      </c>
      <c r="BH53" s="3">
        <f>89+101</f>
        <v>190</v>
      </c>
      <c r="BI53" s="3">
        <v>206</v>
      </c>
      <c r="BJ53" s="3">
        <v>212</v>
      </c>
      <c r="BK53" s="3">
        <v>16</v>
      </c>
      <c r="BL53" s="3">
        <v>111</v>
      </c>
      <c r="BM53" s="10">
        <v>191</v>
      </c>
      <c r="BN53" s="3">
        <v>123</v>
      </c>
      <c r="BO53" s="3">
        <v>347</v>
      </c>
      <c r="BP53" s="3">
        <v>254</v>
      </c>
      <c r="BQ53" s="3">
        <v>220</v>
      </c>
      <c r="BR53" s="3">
        <v>277</v>
      </c>
      <c r="BS53" s="3">
        <v>274</v>
      </c>
      <c r="BT53" s="3">
        <v>335</v>
      </c>
      <c r="BU53" s="10">
        <v>255</v>
      </c>
      <c r="BV53" s="3">
        <v>10</v>
      </c>
      <c r="BW53" s="3">
        <v>58</v>
      </c>
      <c r="BX53" s="3">
        <v>82</v>
      </c>
      <c r="BY53" s="3">
        <v>35</v>
      </c>
      <c r="BZ53" s="3">
        <v>95</v>
      </c>
      <c r="CA53" s="3">
        <v>61</v>
      </c>
      <c r="CB53" s="3">
        <v>118</v>
      </c>
      <c r="CC53" s="10">
        <v>49</v>
      </c>
      <c r="CD53" s="3">
        <v>11</v>
      </c>
      <c r="CE53" s="3">
        <v>72</v>
      </c>
      <c r="CF53" s="3">
        <v>46</v>
      </c>
      <c r="CG53" s="3">
        <v>86</v>
      </c>
      <c r="CH53" s="3">
        <v>91</v>
      </c>
      <c r="CI53" s="3">
        <v>61</v>
      </c>
      <c r="CJ53" s="3">
        <v>101</v>
      </c>
      <c r="CK53" s="10">
        <v>76</v>
      </c>
      <c r="CL53" s="3">
        <v>14</v>
      </c>
      <c r="CM53" s="3">
        <v>29</v>
      </c>
      <c r="CN53" s="3">
        <v>32</v>
      </c>
      <c r="CO53" s="3">
        <v>18</v>
      </c>
      <c r="CP53" s="3">
        <v>20</v>
      </c>
      <c r="CQ53" s="3">
        <v>34</v>
      </c>
      <c r="CR53" s="3">
        <v>76</v>
      </c>
      <c r="CS53" s="10">
        <v>94</v>
      </c>
      <c r="CT53" s="18">
        <f t="shared" si="16"/>
        <v>625</v>
      </c>
      <c r="CU53" s="37">
        <f t="shared" si="103"/>
        <v>3.6010601521087806</v>
      </c>
      <c r="CV53" s="18">
        <f t="shared" si="104"/>
        <v>1668</v>
      </c>
      <c r="CW53" s="37">
        <f t="shared" si="105"/>
        <v>3.6948431685273793</v>
      </c>
      <c r="CX53" s="18">
        <f t="shared" si="106"/>
        <v>1678</v>
      </c>
      <c r="CY53" s="37">
        <f t="shared" si="107"/>
        <v>3.6663971857451876</v>
      </c>
      <c r="CZ53" s="18">
        <f t="shared" si="108"/>
        <v>2059</v>
      </c>
      <c r="DA53" s="25">
        <f t="shared" si="109"/>
        <v>3.4817457767556692</v>
      </c>
      <c r="DB53" s="18">
        <f t="shared" si="95"/>
        <v>2239</v>
      </c>
      <c r="DC53" s="25">
        <f t="shared" si="96"/>
        <v>3.383708629288197</v>
      </c>
      <c r="DD53" s="18">
        <f t="shared" si="97"/>
        <v>2285</v>
      </c>
      <c r="DE53" s="25">
        <f t="shared" si="98"/>
        <v>3.140893470790378</v>
      </c>
      <c r="DF53" s="18">
        <f t="shared" si="99"/>
        <v>2272</v>
      </c>
      <c r="DG53" s="25">
        <f t="shared" si="100"/>
        <v>2.806046833316866</v>
      </c>
      <c r="DH53" s="18">
        <f t="shared" si="101"/>
        <v>2406</v>
      </c>
      <c r="DI53" s="25">
        <f t="shared" si="102"/>
        <v>2.8202693673734922</v>
      </c>
    </row>
    <row r="54" spans="1:113">
      <c r="A54" s="104" t="s">
        <v>39</v>
      </c>
      <c r="B54" s="2">
        <v>67</v>
      </c>
      <c r="C54" s="2">
        <v>119</v>
      </c>
      <c r="D54" s="2">
        <v>36</v>
      </c>
      <c r="E54" s="45">
        <v>1318</v>
      </c>
      <c r="F54" s="45">
        <v>1054</v>
      </c>
      <c r="G54" s="45">
        <v>1153</v>
      </c>
      <c r="H54" s="45">
        <v>1086</v>
      </c>
      <c r="I54" s="47">
        <v>784</v>
      </c>
      <c r="J54" s="2">
        <v>84</v>
      </c>
      <c r="K54" s="2">
        <v>129</v>
      </c>
      <c r="L54" s="2">
        <v>76</v>
      </c>
      <c r="M54" s="45">
        <v>167</v>
      </c>
      <c r="N54" s="45">
        <v>155</v>
      </c>
      <c r="O54" s="45">
        <v>230</v>
      </c>
      <c r="P54" s="45">
        <v>223</v>
      </c>
      <c r="Q54" s="47">
        <v>281</v>
      </c>
      <c r="R54" s="2">
        <v>256</v>
      </c>
      <c r="S54" s="2">
        <v>557</v>
      </c>
      <c r="T54" s="2">
        <v>641</v>
      </c>
      <c r="U54" s="45">
        <v>578</v>
      </c>
      <c r="V54" s="45">
        <v>669</v>
      </c>
      <c r="W54" s="45">
        <v>846</v>
      </c>
      <c r="X54" s="45">
        <v>518</v>
      </c>
      <c r="Y54" s="47">
        <v>527</v>
      </c>
      <c r="Z54" s="17">
        <v>15</v>
      </c>
      <c r="AA54" s="17">
        <v>17</v>
      </c>
      <c r="AB54" s="17">
        <v>10</v>
      </c>
      <c r="AC54" s="17">
        <v>8</v>
      </c>
      <c r="AD54" s="17">
        <v>11</v>
      </c>
      <c r="AE54" s="17">
        <v>22</v>
      </c>
      <c r="AF54" s="17">
        <v>43</v>
      </c>
      <c r="AG54" s="47">
        <v>115</v>
      </c>
      <c r="AH54" s="17">
        <v>31</v>
      </c>
      <c r="AI54" s="17">
        <v>254</v>
      </c>
      <c r="AJ54" s="17">
        <v>76</v>
      </c>
      <c r="AK54" s="17">
        <v>107</v>
      </c>
      <c r="AL54" s="17">
        <v>88</v>
      </c>
      <c r="AM54" s="17">
        <v>64</v>
      </c>
      <c r="AN54" s="17">
        <v>103</v>
      </c>
      <c r="AO54" s="47">
        <v>136</v>
      </c>
      <c r="AP54" s="17">
        <v>64</v>
      </c>
      <c r="AQ54" s="17">
        <v>95</v>
      </c>
      <c r="AR54" s="17">
        <v>86</v>
      </c>
      <c r="AS54" s="17">
        <v>82</v>
      </c>
      <c r="AT54" s="17">
        <v>99</v>
      </c>
      <c r="AU54" s="17">
        <v>147</v>
      </c>
      <c r="AV54" s="17">
        <v>136</v>
      </c>
      <c r="AW54" s="47">
        <v>196</v>
      </c>
      <c r="AX54" s="3">
        <v>53</v>
      </c>
      <c r="AY54" s="3">
        <v>93</v>
      </c>
      <c r="AZ54" s="3">
        <v>194</v>
      </c>
      <c r="BA54" s="3">
        <v>236</v>
      </c>
      <c r="BB54" s="3">
        <v>276</v>
      </c>
      <c r="BC54" s="3">
        <v>208</v>
      </c>
      <c r="BD54" s="3">
        <v>242</v>
      </c>
      <c r="BE54" s="10">
        <v>442</v>
      </c>
      <c r="BF54" s="3">
        <v>47</v>
      </c>
      <c r="BG54" s="3">
        <v>169</v>
      </c>
      <c r="BH54" s="3">
        <f>77+92</f>
        <v>169</v>
      </c>
      <c r="BI54" s="3">
        <v>168</v>
      </c>
      <c r="BJ54" s="3">
        <v>180</v>
      </c>
      <c r="BK54" s="3">
        <v>16</v>
      </c>
      <c r="BL54" s="3">
        <v>180</v>
      </c>
      <c r="BM54" s="10">
        <v>350</v>
      </c>
      <c r="BN54" s="3">
        <v>180</v>
      </c>
      <c r="BO54" s="3">
        <v>262</v>
      </c>
      <c r="BP54" s="3">
        <v>135</v>
      </c>
      <c r="BQ54" s="3">
        <v>118</v>
      </c>
      <c r="BR54" s="3">
        <v>57</v>
      </c>
      <c r="BS54" s="3">
        <v>149</v>
      </c>
      <c r="BT54" s="3">
        <v>335</v>
      </c>
      <c r="BU54" s="10">
        <v>172</v>
      </c>
      <c r="BV54" s="3">
        <v>8</v>
      </c>
      <c r="BW54" s="3">
        <v>94</v>
      </c>
      <c r="BX54" s="3">
        <v>81</v>
      </c>
      <c r="BY54" s="3">
        <v>87</v>
      </c>
      <c r="BZ54" s="3">
        <v>74</v>
      </c>
      <c r="CA54" s="3">
        <v>78</v>
      </c>
      <c r="CB54" s="3">
        <v>85</v>
      </c>
      <c r="CC54" s="10">
        <v>75</v>
      </c>
      <c r="CD54" s="3">
        <v>47</v>
      </c>
      <c r="CE54" s="3">
        <v>210</v>
      </c>
      <c r="CF54" s="3">
        <v>329</v>
      </c>
      <c r="CG54" s="3">
        <v>408</v>
      </c>
      <c r="CH54" s="3">
        <v>661</v>
      </c>
      <c r="CI54" s="3">
        <v>483</v>
      </c>
      <c r="CJ54" s="3">
        <v>285</v>
      </c>
      <c r="CK54" s="10">
        <v>258</v>
      </c>
      <c r="CL54" s="3">
        <v>16</v>
      </c>
      <c r="CM54" s="3">
        <v>91</v>
      </c>
      <c r="CN54" s="3">
        <v>53</v>
      </c>
      <c r="CO54" s="3">
        <v>55</v>
      </c>
      <c r="CP54" s="3">
        <v>39</v>
      </c>
      <c r="CQ54" s="3">
        <v>34</v>
      </c>
      <c r="CR54" s="3">
        <v>69</v>
      </c>
      <c r="CS54" s="10">
        <v>93</v>
      </c>
      <c r="CT54" s="18">
        <f t="shared" si="16"/>
        <v>868</v>
      </c>
      <c r="CU54" s="37">
        <f t="shared" si="103"/>
        <v>5.0011523392486747</v>
      </c>
      <c r="CV54" s="18">
        <f t="shared" si="104"/>
        <v>2090</v>
      </c>
      <c r="CW54" s="37">
        <f t="shared" si="105"/>
        <v>4.6296296296296298</v>
      </c>
      <c r="CX54" s="18">
        <f t="shared" si="106"/>
        <v>1886</v>
      </c>
      <c r="CY54" s="37">
        <f t="shared" si="107"/>
        <v>4.1208731181855924</v>
      </c>
      <c r="CZ54" s="18">
        <f t="shared" si="108"/>
        <v>3332</v>
      </c>
      <c r="DA54" s="25">
        <f t="shared" si="109"/>
        <v>5.6343744187226275</v>
      </c>
      <c r="DB54" s="18">
        <f t="shared" si="95"/>
        <v>3363</v>
      </c>
      <c r="DC54" s="25">
        <f t="shared" si="96"/>
        <v>5.0823636088862019</v>
      </c>
      <c r="DD54" s="18">
        <f t="shared" si="97"/>
        <v>3430</v>
      </c>
      <c r="DE54" s="25">
        <f t="shared" si="98"/>
        <v>4.7147766323024056</v>
      </c>
      <c r="DF54" s="18">
        <f t="shared" si="99"/>
        <v>3305</v>
      </c>
      <c r="DG54" s="25">
        <f t="shared" si="100"/>
        <v>4.0818595000494025</v>
      </c>
      <c r="DH54" s="18">
        <f t="shared" si="101"/>
        <v>3429</v>
      </c>
      <c r="DI54" s="25">
        <f t="shared" si="102"/>
        <v>4.0194113303091044</v>
      </c>
    </row>
    <row r="55" spans="1:113">
      <c r="A55" s="104" t="s">
        <v>40</v>
      </c>
      <c r="B55" s="2">
        <v>25</v>
      </c>
      <c r="C55" s="2">
        <v>96</v>
      </c>
      <c r="D55" s="2">
        <v>36</v>
      </c>
      <c r="E55" s="2">
        <v>195</v>
      </c>
      <c r="F55" s="2">
        <v>325</v>
      </c>
      <c r="G55" s="2">
        <v>411</v>
      </c>
      <c r="H55" s="2">
        <v>435</v>
      </c>
      <c r="I55" s="47">
        <v>255</v>
      </c>
      <c r="J55" s="2">
        <v>11</v>
      </c>
      <c r="K55" s="2">
        <v>116</v>
      </c>
      <c r="L55" s="2">
        <v>127</v>
      </c>
      <c r="M55" s="2">
        <v>99</v>
      </c>
      <c r="N55" s="2">
        <v>87</v>
      </c>
      <c r="O55" s="2">
        <v>120</v>
      </c>
      <c r="P55" s="2">
        <v>112</v>
      </c>
      <c r="Q55" s="47">
        <v>194</v>
      </c>
      <c r="R55" s="2">
        <v>75</v>
      </c>
      <c r="S55" s="2">
        <v>169</v>
      </c>
      <c r="T55" s="2">
        <v>283</v>
      </c>
      <c r="U55" s="2">
        <v>270</v>
      </c>
      <c r="V55" s="2">
        <v>243</v>
      </c>
      <c r="W55" s="2">
        <v>264</v>
      </c>
      <c r="X55" s="2">
        <v>135</v>
      </c>
      <c r="Y55" s="47">
        <v>159</v>
      </c>
      <c r="Z55" s="17">
        <v>15</v>
      </c>
      <c r="AA55" s="17">
        <v>2</v>
      </c>
      <c r="AB55" s="17">
        <v>4</v>
      </c>
      <c r="AC55" s="17">
        <v>3</v>
      </c>
      <c r="AD55" s="17">
        <v>1</v>
      </c>
      <c r="AE55" s="17">
        <v>9</v>
      </c>
      <c r="AF55" s="17">
        <v>24</v>
      </c>
      <c r="AG55" s="47">
        <v>6</v>
      </c>
      <c r="AH55" s="17">
        <v>17</v>
      </c>
      <c r="AI55" s="17">
        <v>107</v>
      </c>
      <c r="AJ55" s="17">
        <v>24</v>
      </c>
      <c r="AK55" s="17">
        <v>29</v>
      </c>
      <c r="AL55" s="17">
        <v>30</v>
      </c>
      <c r="AM55" s="17">
        <v>25</v>
      </c>
      <c r="AN55" s="17">
        <v>41</v>
      </c>
      <c r="AO55" s="47">
        <v>68</v>
      </c>
      <c r="AP55" s="17">
        <v>40</v>
      </c>
      <c r="AQ55" s="17">
        <v>127</v>
      </c>
      <c r="AR55" s="17">
        <v>71</v>
      </c>
      <c r="AS55" s="17">
        <v>63</v>
      </c>
      <c r="AT55" s="17">
        <v>94</v>
      </c>
      <c r="AU55" s="17">
        <v>72</v>
      </c>
      <c r="AV55" s="17">
        <v>183</v>
      </c>
      <c r="AW55" s="47">
        <v>293</v>
      </c>
      <c r="AX55" s="3">
        <v>17</v>
      </c>
      <c r="AY55" s="3">
        <v>21</v>
      </c>
      <c r="AZ55" s="3">
        <v>82</v>
      </c>
      <c r="BA55" s="3">
        <v>25</v>
      </c>
      <c r="BB55" s="3">
        <v>87</v>
      </c>
      <c r="BC55" s="3">
        <v>87</v>
      </c>
      <c r="BD55" s="3">
        <v>62</v>
      </c>
      <c r="BE55" s="10">
        <v>117</v>
      </c>
      <c r="BF55" s="3">
        <v>44</v>
      </c>
      <c r="BG55" s="3">
        <v>154</v>
      </c>
      <c r="BH55" s="3">
        <f>94+103</f>
        <v>197</v>
      </c>
      <c r="BI55" s="3">
        <v>204</v>
      </c>
      <c r="BJ55" s="3">
        <v>221</v>
      </c>
      <c r="BK55" s="3">
        <v>41</v>
      </c>
      <c r="BL55" s="3">
        <v>157</v>
      </c>
      <c r="BM55" s="10">
        <v>357</v>
      </c>
      <c r="BN55" s="3">
        <v>24</v>
      </c>
      <c r="BO55" s="3">
        <v>34</v>
      </c>
      <c r="BP55" s="3">
        <v>5</v>
      </c>
      <c r="BQ55" s="3">
        <v>36</v>
      </c>
      <c r="BR55" s="3">
        <v>22</v>
      </c>
      <c r="BS55" s="3">
        <v>8</v>
      </c>
      <c r="BT55" s="3">
        <v>45</v>
      </c>
      <c r="BU55" s="10">
        <v>93</v>
      </c>
      <c r="BV55" s="3">
        <v>3</v>
      </c>
      <c r="BW55" s="3">
        <v>16</v>
      </c>
      <c r="BX55" s="3">
        <v>28</v>
      </c>
      <c r="BY55" s="3">
        <v>27</v>
      </c>
      <c r="BZ55" s="3">
        <v>49</v>
      </c>
      <c r="CA55" s="3">
        <v>16</v>
      </c>
      <c r="CB55" s="3">
        <v>24</v>
      </c>
      <c r="CC55" s="10">
        <v>33</v>
      </c>
      <c r="CD55" s="3">
        <v>6</v>
      </c>
      <c r="CE55" s="3">
        <v>83</v>
      </c>
      <c r="CF55" s="3">
        <v>70</v>
      </c>
      <c r="CG55" s="3">
        <v>25</v>
      </c>
      <c r="CH55" s="3">
        <v>127</v>
      </c>
      <c r="CI55" s="3">
        <v>107</v>
      </c>
      <c r="CJ55" s="3">
        <v>59</v>
      </c>
      <c r="CK55" s="10">
        <v>81</v>
      </c>
      <c r="CL55" s="3">
        <v>6</v>
      </c>
      <c r="CM55" s="3">
        <v>38</v>
      </c>
      <c r="CN55" s="3">
        <v>63</v>
      </c>
      <c r="CO55" s="3">
        <v>39</v>
      </c>
      <c r="CP55" s="3">
        <v>40</v>
      </c>
      <c r="CQ55" s="3">
        <v>35</v>
      </c>
      <c r="CR55" s="3">
        <v>59</v>
      </c>
      <c r="CS55" s="10">
        <v>50</v>
      </c>
      <c r="CT55" s="18">
        <f t="shared" si="16"/>
        <v>283</v>
      </c>
      <c r="CU55" s="37">
        <f t="shared" si="103"/>
        <v>1.6305600368748561</v>
      </c>
      <c r="CV55" s="18">
        <f t="shared" si="104"/>
        <v>963</v>
      </c>
      <c r="CW55" s="37">
        <f t="shared" si="105"/>
        <v>2.1331738437001593</v>
      </c>
      <c r="CX55" s="18">
        <f t="shared" si="106"/>
        <v>990</v>
      </c>
      <c r="CY55" s="37">
        <f t="shared" si="107"/>
        <v>2.1631306399807722</v>
      </c>
      <c r="CZ55" s="18">
        <f t="shared" si="108"/>
        <v>1015</v>
      </c>
      <c r="DA55" s="25">
        <f t="shared" si="109"/>
        <v>1.7163535519218087</v>
      </c>
      <c r="DB55" s="18">
        <f t="shared" si="95"/>
        <v>1326</v>
      </c>
      <c r="DC55" s="25">
        <f t="shared" si="96"/>
        <v>2.0039292730844793</v>
      </c>
      <c r="DD55" s="18">
        <f t="shared" si="97"/>
        <v>1195</v>
      </c>
      <c r="DE55" s="25">
        <f t="shared" si="98"/>
        <v>1.6426116838487972</v>
      </c>
      <c r="DF55" s="18">
        <f t="shared" si="99"/>
        <v>1336</v>
      </c>
      <c r="DG55" s="25">
        <f t="shared" si="100"/>
        <v>1.6500345815630866</v>
      </c>
      <c r="DH55" s="18">
        <f t="shared" si="101"/>
        <v>1706</v>
      </c>
      <c r="DI55" s="25">
        <f t="shared" si="102"/>
        <v>1.9997421200079708</v>
      </c>
    </row>
    <row r="56" spans="1:113">
      <c r="A56" s="104" t="s">
        <v>41</v>
      </c>
      <c r="B56" s="2">
        <v>68</v>
      </c>
      <c r="C56" s="2">
        <v>144</v>
      </c>
      <c r="D56" s="2">
        <v>72</v>
      </c>
      <c r="E56" s="45">
        <v>1018</v>
      </c>
      <c r="F56" s="45">
        <v>591</v>
      </c>
      <c r="G56" s="45">
        <v>552</v>
      </c>
      <c r="H56" s="45">
        <v>720</v>
      </c>
      <c r="I56" s="47">
        <v>426</v>
      </c>
      <c r="J56" s="2">
        <v>35</v>
      </c>
      <c r="K56" s="2">
        <v>101</v>
      </c>
      <c r="L56" s="2">
        <v>84</v>
      </c>
      <c r="M56" s="45">
        <v>72</v>
      </c>
      <c r="N56" s="45">
        <v>101</v>
      </c>
      <c r="O56" s="45">
        <v>62</v>
      </c>
      <c r="P56" s="45">
        <v>187</v>
      </c>
      <c r="Q56" s="47">
        <v>261</v>
      </c>
      <c r="R56" s="2">
        <v>64</v>
      </c>
      <c r="S56" s="2">
        <v>83</v>
      </c>
      <c r="T56" s="2">
        <v>157</v>
      </c>
      <c r="U56" s="45">
        <v>171</v>
      </c>
      <c r="V56" s="45">
        <v>258</v>
      </c>
      <c r="W56" s="45">
        <v>317</v>
      </c>
      <c r="X56" s="45">
        <v>156</v>
      </c>
      <c r="Y56" s="47">
        <v>163</v>
      </c>
      <c r="Z56" s="17">
        <v>2</v>
      </c>
      <c r="AA56" s="17">
        <v>11</v>
      </c>
      <c r="AB56" s="17">
        <v>8</v>
      </c>
      <c r="AC56" s="17">
        <v>13</v>
      </c>
      <c r="AD56" s="17">
        <v>3</v>
      </c>
      <c r="AE56" s="17">
        <v>20</v>
      </c>
      <c r="AF56" s="17">
        <v>45</v>
      </c>
      <c r="AG56" s="47">
        <v>30</v>
      </c>
      <c r="AH56" s="17">
        <v>11</v>
      </c>
      <c r="AI56" s="17">
        <v>150</v>
      </c>
      <c r="AJ56" s="17">
        <v>32</v>
      </c>
      <c r="AK56" s="17">
        <v>43</v>
      </c>
      <c r="AL56" s="17">
        <v>33</v>
      </c>
      <c r="AM56" s="17">
        <v>23</v>
      </c>
      <c r="AN56" s="17">
        <v>54</v>
      </c>
      <c r="AO56" s="47">
        <v>53</v>
      </c>
      <c r="AP56" s="17">
        <v>69</v>
      </c>
      <c r="AQ56" s="17">
        <v>97</v>
      </c>
      <c r="AR56" s="17">
        <v>75</v>
      </c>
      <c r="AS56" s="17">
        <v>21</v>
      </c>
      <c r="AT56" s="17">
        <v>33</v>
      </c>
      <c r="AU56" s="17">
        <v>40</v>
      </c>
      <c r="AV56" s="17">
        <v>83</v>
      </c>
      <c r="AW56" s="47">
        <v>240</v>
      </c>
      <c r="AX56" s="3">
        <v>11</v>
      </c>
      <c r="AY56" s="3">
        <v>25</v>
      </c>
      <c r="AZ56" s="3">
        <v>78</v>
      </c>
      <c r="BA56" s="3">
        <v>107</v>
      </c>
      <c r="BB56" s="3">
        <v>99</v>
      </c>
      <c r="BC56" s="3">
        <v>45</v>
      </c>
      <c r="BD56" s="3">
        <v>75</v>
      </c>
      <c r="BE56" s="10">
        <v>125</v>
      </c>
      <c r="BF56" s="3">
        <v>46</v>
      </c>
      <c r="BG56" s="3">
        <v>75</v>
      </c>
      <c r="BH56" s="3">
        <f>32+38</f>
        <v>70</v>
      </c>
      <c r="BI56" s="3">
        <v>85</v>
      </c>
      <c r="BJ56" s="3">
        <v>97</v>
      </c>
      <c r="BK56" s="3">
        <v>39</v>
      </c>
      <c r="BL56" s="3">
        <v>95</v>
      </c>
      <c r="BM56" s="10">
        <v>83</v>
      </c>
      <c r="BN56" s="3">
        <v>52</v>
      </c>
      <c r="BO56" s="3">
        <v>108</v>
      </c>
      <c r="BP56" s="3">
        <v>30</v>
      </c>
      <c r="BQ56" s="3">
        <v>62</v>
      </c>
      <c r="BR56" s="3">
        <v>46</v>
      </c>
      <c r="BS56" s="3">
        <v>68</v>
      </c>
      <c r="BT56" s="3">
        <v>204</v>
      </c>
      <c r="BU56" s="10">
        <v>104</v>
      </c>
      <c r="BV56" s="3">
        <v>7</v>
      </c>
      <c r="BW56" s="3">
        <v>35</v>
      </c>
      <c r="BX56" s="3">
        <v>20</v>
      </c>
      <c r="BY56" s="3">
        <v>39</v>
      </c>
      <c r="BZ56" s="3">
        <v>51</v>
      </c>
      <c r="CA56" s="3">
        <v>28</v>
      </c>
      <c r="CB56" s="3">
        <v>31</v>
      </c>
      <c r="CC56" s="10">
        <v>18</v>
      </c>
      <c r="CD56" s="3">
        <v>12</v>
      </c>
      <c r="CE56" s="3">
        <v>92</v>
      </c>
      <c r="CF56" s="3">
        <v>66</v>
      </c>
      <c r="CG56" s="3">
        <v>72</v>
      </c>
      <c r="CH56" s="3">
        <v>170</v>
      </c>
      <c r="CI56" s="3">
        <v>139</v>
      </c>
      <c r="CJ56" s="3">
        <v>151</v>
      </c>
      <c r="CK56" s="10">
        <v>119</v>
      </c>
      <c r="CL56" s="3">
        <v>9</v>
      </c>
      <c r="CM56" s="3">
        <v>55</v>
      </c>
      <c r="CN56" s="3">
        <v>58</v>
      </c>
      <c r="CO56" s="3">
        <v>42</v>
      </c>
      <c r="CP56" s="3">
        <v>48</v>
      </c>
      <c r="CQ56" s="3">
        <v>37</v>
      </c>
      <c r="CR56" s="3">
        <v>59</v>
      </c>
      <c r="CS56" s="10">
        <v>75</v>
      </c>
      <c r="CT56" s="18">
        <f t="shared" si="16"/>
        <v>386</v>
      </c>
      <c r="CU56" s="37">
        <f t="shared" si="103"/>
        <v>2.2240147499423832</v>
      </c>
      <c r="CV56" s="18">
        <f t="shared" si="104"/>
        <v>976</v>
      </c>
      <c r="CW56" s="37">
        <f t="shared" si="105"/>
        <v>2.1619705830232148</v>
      </c>
      <c r="CX56" s="18">
        <f t="shared" si="106"/>
        <v>750</v>
      </c>
      <c r="CY56" s="37">
        <f t="shared" si="107"/>
        <v>1.6387353333187669</v>
      </c>
      <c r="CZ56" s="18">
        <f t="shared" si="108"/>
        <v>1745</v>
      </c>
      <c r="DA56" s="25">
        <f t="shared" si="109"/>
        <v>2.9507753183286267</v>
      </c>
      <c r="DB56" s="18">
        <f t="shared" si="95"/>
        <v>1530</v>
      </c>
      <c r="DC56" s="25">
        <f t="shared" si="96"/>
        <v>2.3122260843282456</v>
      </c>
      <c r="DD56" s="18">
        <f t="shared" si="97"/>
        <v>1370</v>
      </c>
      <c r="DE56" s="25">
        <f t="shared" si="98"/>
        <v>1.8831615120274914</v>
      </c>
      <c r="DF56" s="18">
        <f t="shared" si="99"/>
        <v>1860</v>
      </c>
      <c r="DG56" s="25">
        <f t="shared" si="100"/>
        <v>2.2972038336132794</v>
      </c>
      <c r="DH56" s="18">
        <f t="shared" si="101"/>
        <v>1697</v>
      </c>
      <c r="DI56" s="25">
        <f t="shared" si="102"/>
        <v>1.989192483970414</v>
      </c>
    </row>
    <row r="57" spans="1:113">
      <c r="A57" s="105" t="s">
        <v>119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8</v>
      </c>
      <c r="H57" s="2">
        <v>62</v>
      </c>
      <c r="I57" s="47">
        <v>169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205</v>
      </c>
      <c r="P57" s="2">
        <v>164</v>
      </c>
      <c r="Q57" s="47">
        <v>92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208</v>
      </c>
      <c r="X57" s="2">
        <v>137</v>
      </c>
      <c r="Y57" s="47">
        <v>250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4</v>
      </c>
      <c r="AG57" s="47">
        <v>34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15</v>
      </c>
      <c r="AO57" s="47">
        <v>18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57</v>
      </c>
      <c r="AW57" s="47">
        <v>74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11</v>
      </c>
      <c r="BD57" s="3">
        <v>35</v>
      </c>
      <c r="BE57" s="10">
        <v>25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70</v>
      </c>
      <c r="BM57" s="10">
        <v>45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3">
        <v>0</v>
      </c>
      <c r="BT57" s="3">
        <v>0</v>
      </c>
      <c r="BU57" s="10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3</v>
      </c>
      <c r="CC57" s="10">
        <v>2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3">
        <v>7</v>
      </c>
      <c r="CJ57" s="3">
        <v>31</v>
      </c>
      <c r="CK57" s="10">
        <v>8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3</v>
      </c>
      <c r="CR57" s="17">
        <v>19</v>
      </c>
      <c r="CS57" s="10">
        <v>10</v>
      </c>
      <c r="CT57" s="18">
        <f t="shared" si="16"/>
        <v>0</v>
      </c>
      <c r="CU57" s="37">
        <f t="shared" si="103"/>
        <v>0</v>
      </c>
      <c r="CV57" s="18"/>
      <c r="CW57" s="37"/>
      <c r="CX57" s="18"/>
      <c r="CY57" s="37"/>
      <c r="CZ57" s="18"/>
      <c r="DA57" s="25"/>
      <c r="DB57" s="18"/>
      <c r="DC57" s="25"/>
      <c r="DD57" s="18">
        <f t="shared" si="97"/>
        <v>442</v>
      </c>
      <c r="DE57" s="25">
        <f t="shared" si="98"/>
        <v>0.60756013745704462</v>
      </c>
      <c r="DF57" s="18">
        <f t="shared" si="99"/>
        <v>597</v>
      </c>
      <c r="DG57" s="25">
        <f t="shared" si="100"/>
        <v>0.73732832724039121</v>
      </c>
      <c r="DH57" s="18">
        <f t="shared" si="101"/>
        <v>727</v>
      </c>
      <c r="DI57" s="25">
        <f t="shared" si="102"/>
        <v>0.85217615547819159</v>
      </c>
    </row>
    <row r="58" spans="1:113" ht="15" thickBot="1">
      <c r="A58" s="52" t="s">
        <v>6</v>
      </c>
      <c r="B58" s="12">
        <f t="shared" ref="B58:BM58" si="110">SUM(B51:B57)</f>
        <v>349</v>
      </c>
      <c r="C58" s="12">
        <f t="shared" si="110"/>
        <v>710</v>
      </c>
      <c r="D58" s="12">
        <f t="shared" si="110"/>
        <v>244</v>
      </c>
      <c r="E58" s="12">
        <f t="shared" si="110"/>
        <v>4742</v>
      </c>
      <c r="F58" s="12">
        <f t="shared" si="110"/>
        <v>4033</v>
      </c>
      <c r="G58" s="12">
        <f t="shared" si="110"/>
        <v>4335</v>
      </c>
      <c r="H58" s="12">
        <f t="shared" si="110"/>
        <v>4503</v>
      </c>
      <c r="I58" s="11">
        <f t="shared" si="110"/>
        <v>2870</v>
      </c>
      <c r="J58" s="12">
        <f t="shared" si="110"/>
        <v>297</v>
      </c>
      <c r="K58" s="12">
        <f t="shared" si="110"/>
        <v>581</v>
      </c>
      <c r="L58" s="12">
        <f t="shared" si="110"/>
        <v>485</v>
      </c>
      <c r="M58" s="12">
        <f t="shared" si="110"/>
        <v>577</v>
      </c>
      <c r="N58" s="12">
        <f t="shared" si="110"/>
        <v>626</v>
      </c>
      <c r="O58" s="12">
        <f t="shared" si="110"/>
        <v>1009</v>
      </c>
      <c r="P58" s="12">
        <f t="shared" si="110"/>
        <v>1098</v>
      </c>
      <c r="Q58" s="11">
        <f t="shared" si="110"/>
        <v>1395</v>
      </c>
      <c r="R58" s="12">
        <f t="shared" si="110"/>
        <v>947</v>
      </c>
      <c r="S58" s="12">
        <f t="shared" si="110"/>
        <v>2127</v>
      </c>
      <c r="T58" s="12">
        <f t="shared" si="110"/>
        <v>2449</v>
      </c>
      <c r="U58" s="12">
        <f t="shared" si="110"/>
        <v>2255</v>
      </c>
      <c r="V58" s="12">
        <f t="shared" si="110"/>
        <v>2204</v>
      </c>
      <c r="W58" s="12">
        <f t="shared" si="110"/>
        <v>3361</v>
      </c>
      <c r="X58" s="12">
        <f t="shared" si="110"/>
        <v>2559</v>
      </c>
      <c r="Y58" s="11">
        <f t="shared" si="110"/>
        <v>3378</v>
      </c>
      <c r="Z58" s="12">
        <f t="shared" si="110"/>
        <v>78</v>
      </c>
      <c r="AA58" s="12">
        <f t="shared" si="110"/>
        <v>65</v>
      </c>
      <c r="AB58" s="12">
        <f t="shared" si="110"/>
        <v>76</v>
      </c>
      <c r="AC58" s="12">
        <f t="shared" si="110"/>
        <v>65</v>
      </c>
      <c r="AD58" s="12">
        <f t="shared" si="110"/>
        <v>113</v>
      </c>
      <c r="AE58" s="12">
        <f t="shared" si="110"/>
        <v>122</v>
      </c>
      <c r="AF58" s="12">
        <f t="shared" si="110"/>
        <v>240</v>
      </c>
      <c r="AG58" s="11">
        <f t="shared" si="110"/>
        <v>275</v>
      </c>
      <c r="AH58" s="12">
        <f t="shared" si="110"/>
        <v>115</v>
      </c>
      <c r="AI58" s="12">
        <f t="shared" si="110"/>
        <v>943</v>
      </c>
      <c r="AJ58" s="12">
        <f t="shared" si="110"/>
        <v>253</v>
      </c>
      <c r="AK58" s="12">
        <f t="shared" si="110"/>
        <v>289</v>
      </c>
      <c r="AL58" s="12">
        <f t="shared" si="110"/>
        <v>233</v>
      </c>
      <c r="AM58" s="12">
        <f t="shared" si="110"/>
        <v>177</v>
      </c>
      <c r="AN58" s="12">
        <f t="shared" si="110"/>
        <v>373</v>
      </c>
      <c r="AO58" s="11">
        <f t="shared" si="110"/>
        <v>503</v>
      </c>
      <c r="AP58" s="12">
        <f t="shared" si="110"/>
        <v>319</v>
      </c>
      <c r="AQ58" s="12">
        <f t="shared" si="110"/>
        <v>646</v>
      </c>
      <c r="AR58" s="12">
        <f t="shared" si="110"/>
        <v>539</v>
      </c>
      <c r="AS58" s="12">
        <f t="shared" si="110"/>
        <v>360</v>
      </c>
      <c r="AT58" s="12">
        <f t="shared" si="110"/>
        <v>476</v>
      </c>
      <c r="AU58" s="12">
        <f t="shared" si="110"/>
        <v>672</v>
      </c>
      <c r="AV58" s="12">
        <f t="shared" si="110"/>
        <v>927</v>
      </c>
      <c r="AW58" s="11">
        <f t="shared" si="110"/>
        <v>1420</v>
      </c>
      <c r="AX58" s="12">
        <f t="shared" si="110"/>
        <v>209</v>
      </c>
      <c r="AY58" s="12">
        <f t="shared" si="110"/>
        <v>459</v>
      </c>
      <c r="AZ58" s="12">
        <f t="shared" si="110"/>
        <v>940</v>
      </c>
      <c r="BA58" s="12">
        <f t="shared" si="110"/>
        <v>1028</v>
      </c>
      <c r="BB58" s="12">
        <f t="shared" si="110"/>
        <v>1172</v>
      </c>
      <c r="BC58" s="12">
        <f t="shared" si="110"/>
        <v>823</v>
      </c>
      <c r="BD58" s="12">
        <f t="shared" si="110"/>
        <v>1195</v>
      </c>
      <c r="BE58" s="11">
        <f t="shared" si="110"/>
        <v>2189</v>
      </c>
      <c r="BF58" s="12">
        <f t="shared" si="110"/>
        <v>246</v>
      </c>
      <c r="BG58" s="12">
        <f t="shared" si="110"/>
        <v>743</v>
      </c>
      <c r="BH58" s="12">
        <f t="shared" si="110"/>
        <v>788</v>
      </c>
      <c r="BI58" s="12">
        <f t="shared" si="110"/>
        <v>814</v>
      </c>
      <c r="BJ58" s="12">
        <f t="shared" si="110"/>
        <v>871</v>
      </c>
      <c r="BK58" s="12">
        <f t="shared" si="110"/>
        <v>123</v>
      </c>
      <c r="BL58" s="12">
        <f t="shared" si="110"/>
        <v>833</v>
      </c>
      <c r="BM58" s="11">
        <f t="shared" si="110"/>
        <v>1313</v>
      </c>
      <c r="BN58" s="12">
        <f t="shared" ref="BN58:BU58" si="111">SUM(BN51:BN57)</f>
        <v>536</v>
      </c>
      <c r="BO58" s="12">
        <f t="shared" si="111"/>
        <v>1555</v>
      </c>
      <c r="BP58" s="12">
        <f t="shared" si="111"/>
        <v>1156</v>
      </c>
      <c r="BQ58" s="12">
        <f t="shared" si="111"/>
        <v>963</v>
      </c>
      <c r="BR58" s="12">
        <f t="shared" si="111"/>
        <v>975</v>
      </c>
      <c r="BS58" s="12">
        <f t="shared" si="111"/>
        <v>1125</v>
      </c>
      <c r="BT58" s="12">
        <f t="shared" si="111"/>
        <v>1660</v>
      </c>
      <c r="BU58" s="11">
        <f t="shared" si="111"/>
        <v>1141</v>
      </c>
      <c r="BV58" s="12">
        <f t="shared" ref="BV58:CS58" si="112">SUM(BV51:BV57)</f>
        <v>45</v>
      </c>
      <c r="BW58" s="12">
        <f t="shared" si="112"/>
        <v>253</v>
      </c>
      <c r="BX58" s="12">
        <f t="shared" si="112"/>
        <v>274</v>
      </c>
      <c r="BY58" s="12">
        <f t="shared" si="112"/>
        <v>275</v>
      </c>
      <c r="BZ58" s="12">
        <f t="shared" si="112"/>
        <v>384</v>
      </c>
      <c r="CA58" s="12">
        <f t="shared" si="112"/>
        <v>387</v>
      </c>
      <c r="CB58" s="12">
        <f t="shared" si="112"/>
        <v>383</v>
      </c>
      <c r="CC58" s="11">
        <f t="shared" si="112"/>
        <v>305</v>
      </c>
      <c r="CD58" s="12">
        <f t="shared" si="112"/>
        <v>127</v>
      </c>
      <c r="CE58" s="12">
        <f t="shared" si="112"/>
        <v>668</v>
      </c>
      <c r="CF58" s="12">
        <f t="shared" si="112"/>
        <v>951</v>
      </c>
      <c r="CG58" s="12">
        <f t="shared" si="112"/>
        <v>1198</v>
      </c>
      <c r="CH58" s="12">
        <f t="shared" si="112"/>
        <v>1623</v>
      </c>
      <c r="CI58" s="12">
        <f t="shared" si="112"/>
        <v>1358</v>
      </c>
      <c r="CJ58" s="12">
        <f t="shared" si="112"/>
        <v>928</v>
      </c>
      <c r="CK58" s="11">
        <f t="shared" si="112"/>
        <v>762</v>
      </c>
      <c r="CL58" s="12">
        <f t="shared" si="112"/>
        <v>75</v>
      </c>
      <c r="CM58" s="12">
        <f t="shared" si="112"/>
        <v>310</v>
      </c>
      <c r="CN58" s="12">
        <f t="shared" si="112"/>
        <v>259</v>
      </c>
      <c r="CO58" s="12">
        <f t="shared" si="112"/>
        <v>214</v>
      </c>
      <c r="CP58" s="12">
        <f t="shared" si="112"/>
        <v>225</v>
      </c>
      <c r="CQ58" s="12">
        <f t="shared" si="112"/>
        <v>218</v>
      </c>
      <c r="CR58" s="12">
        <f t="shared" si="112"/>
        <v>386</v>
      </c>
      <c r="CS58" s="11">
        <f t="shared" si="112"/>
        <v>531</v>
      </c>
      <c r="CT58" s="28">
        <f t="shared" ref="CT58:CY58" si="113">SUM(CT51:CT57)</f>
        <v>3343</v>
      </c>
      <c r="CU58" s="32">
        <f t="shared" si="113"/>
        <v>19.261350541599448</v>
      </c>
      <c r="CV58" s="28">
        <f t="shared" si="113"/>
        <v>9060</v>
      </c>
      <c r="CW58" s="32">
        <f t="shared" si="113"/>
        <v>20.069112174375334</v>
      </c>
      <c r="CX58" s="28">
        <f t="shared" si="113"/>
        <v>8414</v>
      </c>
      <c r="CY58" s="27">
        <f t="shared" si="113"/>
        <v>18.384425459392141</v>
      </c>
      <c r="CZ58" s="28">
        <f t="shared" ref="CZ58:DB58" si="114">SUM(CZ51:CZ57)</f>
        <v>12780</v>
      </c>
      <c r="DA58" s="27">
        <f>SUM(DA51:DA57)</f>
        <v>21.610835855724844</v>
      </c>
      <c r="DB58" s="28">
        <f t="shared" si="114"/>
        <v>12935</v>
      </c>
      <c r="DC58" s="27">
        <f>SUM(DC51:DC57)</f>
        <v>19.54813359528487</v>
      </c>
      <c r="DD58" s="28">
        <f t="shared" ref="DD58:DF58" si="115">SUM(DD51:DD57)</f>
        <v>13710</v>
      </c>
      <c r="DE58" s="27">
        <f>SUM(DE51:DE57)</f>
        <v>18.845360824742272</v>
      </c>
      <c r="DF58" s="28">
        <f t="shared" si="115"/>
        <v>15085</v>
      </c>
      <c r="DG58" s="27">
        <f t="shared" si="100"/>
        <v>18.630817112933503</v>
      </c>
      <c r="DH58" s="28">
        <f t="shared" ref="DH58" si="116">SUM(DH51:DH57)</f>
        <v>16082</v>
      </c>
      <c r="DI58" s="27">
        <f t="shared" si="102"/>
        <v>18.851027417331881</v>
      </c>
    </row>
    <row r="59" spans="1:113" ht="15" thickTop="1">
      <c r="A59" s="98" t="s">
        <v>42</v>
      </c>
      <c r="B59" s="61"/>
      <c r="C59" s="61"/>
      <c r="D59" s="61"/>
      <c r="E59" s="61"/>
      <c r="F59" s="61"/>
      <c r="G59" s="61"/>
      <c r="H59" s="61"/>
      <c r="I59" s="9"/>
      <c r="J59" s="61"/>
      <c r="K59" s="61"/>
      <c r="L59" s="61"/>
      <c r="M59" s="61"/>
      <c r="N59" s="61"/>
      <c r="O59" s="61"/>
      <c r="P59" s="61"/>
      <c r="Q59" s="9"/>
      <c r="R59" s="61"/>
      <c r="S59" s="61"/>
      <c r="T59" s="61"/>
      <c r="U59" s="61"/>
      <c r="V59" s="61"/>
      <c r="W59" s="61"/>
      <c r="X59" s="61"/>
      <c r="Y59" s="9"/>
      <c r="AG59" s="9"/>
      <c r="AO59" s="9"/>
      <c r="AW59" s="9"/>
      <c r="BE59" s="9"/>
      <c r="BM59" s="9"/>
      <c r="BU59" s="9"/>
      <c r="CC59" s="9"/>
      <c r="CK59" s="9"/>
      <c r="CS59" s="9"/>
      <c r="CT59" s="22"/>
      <c r="CV59" s="22"/>
      <c r="CX59" s="22"/>
      <c r="CZ59" s="22"/>
      <c r="DA59" s="9"/>
      <c r="DB59" s="22"/>
      <c r="DC59" s="9"/>
      <c r="DD59" s="22"/>
      <c r="DE59" s="9"/>
      <c r="DF59" s="22"/>
      <c r="DG59" s="9"/>
      <c r="DH59" s="22"/>
      <c r="DI59" s="9"/>
    </row>
    <row r="60" spans="1:113">
      <c r="A60" s="104" t="s">
        <v>43</v>
      </c>
      <c r="B60" s="2">
        <v>210</v>
      </c>
      <c r="C60" s="2">
        <v>449</v>
      </c>
      <c r="D60" s="2">
        <v>221</v>
      </c>
      <c r="E60" s="45">
        <v>1944</v>
      </c>
      <c r="F60" s="45">
        <v>2010</v>
      </c>
      <c r="G60" s="45">
        <v>2012</v>
      </c>
      <c r="H60" s="45">
        <v>2122</v>
      </c>
      <c r="I60" s="47">
        <v>1070</v>
      </c>
      <c r="J60" s="2">
        <v>173</v>
      </c>
      <c r="K60" s="2">
        <v>804</v>
      </c>
      <c r="L60" s="2">
        <v>871</v>
      </c>
      <c r="M60" s="45">
        <v>344</v>
      </c>
      <c r="N60" s="45">
        <v>1603</v>
      </c>
      <c r="O60" s="45">
        <v>578</v>
      </c>
      <c r="P60" s="45">
        <v>840</v>
      </c>
      <c r="Q60" s="47">
        <v>955</v>
      </c>
      <c r="R60" s="2">
        <v>596</v>
      </c>
      <c r="S60" s="2">
        <v>1301</v>
      </c>
      <c r="T60" s="2">
        <v>1372</v>
      </c>
      <c r="U60" s="45">
        <v>1615</v>
      </c>
      <c r="V60" s="45">
        <v>1841</v>
      </c>
      <c r="W60" s="45">
        <v>2257</v>
      </c>
      <c r="X60" s="45">
        <v>1916</v>
      </c>
      <c r="Y60" s="47">
        <v>3281</v>
      </c>
      <c r="Z60" s="17">
        <v>4</v>
      </c>
      <c r="AA60" s="17">
        <v>27</v>
      </c>
      <c r="AB60" s="17">
        <v>45</v>
      </c>
      <c r="AC60" s="17">
        <v>83</v>
      </c>
      <c r="AD60" s="17">
        <v>117</v>
      </c>
      <c r="AE60" s="17">
        <v>95</v>
      </c>
      <c r="AF60" s="17">
        <v>109</v>
      </c>
      <c r="AG60" s="47">
        <v>151</v>
      </c>
      <c r="AH60" s="17">
        <v>23</v>
      </c>
      <c r="AI60" s="17">
        <v>281</v>
      </c>
      <c r="AJ60" s="17">
        <v>147</v>
      </c>
      <c r="AK60" s="17">
        <v>148</v>
      </c>
      <c r="AL60" s="17">
        <v>172</v>
      </c>
      <c r="AM60" s="17">
        <v>232</v>
      </c>
      <c r="AN60" s="17">
        <v>342</v>
      </c>
      <c r="AO60" s="47">
        <v>308</v>
      </c>
      <c r="AP60" s="17">
        <v>350</v>
      </c>
      <c r="AQ60" s="17">
        <v>450</v>
      </c>
      <c r="AR60" s="17">
        <v>352</v>
      </c>
      <c r="AS60" s="17">
        <v>258</v>
      </c>
      <c r="AT60" s="17">
        <v>638</v>
      </c>
      <c r="AU60" s="17">
        <v>1501</v>
      </c>
      <c r="AV60" s="17">
        <v>1253</v>
      </c>
      <c r="AW60" s="47">
        <v>1445</v>
      </c>
      <c r="AX60" s="3">
        <v>199</v>
      </c>
      <c r="AY60" s="3">
        <v>657</v>
      </c>
      <c r="AZ60" s="3">
        <v>1082</v>
      </c>
      <c r="BA60" s="17">
        <v>1376</v>
      </c>
      <c r="BB60" s="17">
        <v>1116</v>
      </c>
      <c r="BC60" s="17">
        <v>1077</v>
      </c>
      <c r="BD60" s="17">
        <v>1423</v>
      </c>
      <c r="BE60" s="47">
        <v>1569</v>
      </c>
      <c r="BF60" s="3">
        <v>121</v>
      </c>
      <c r="BG60" s="3">
        <v>485</v>
      </c>
      <c r="BH60" s="3">
        <f>211+275</f>
        <v>486</v>
      </c>
      <c r="BI60" s="3">
        <v>567</v>
      </c>
      <c r="BJ60" s="3">
        <v>644</v>
      </c>
      <c r="BK60" s="3">
        <v>125</v>
      </c>
      <c r="BL60" s="3">
        <v>802</v>
      </c>
      <c r="BM60" s="10">
        <v>1349</v>
      </c>
      <c r="BN60" s="3">
        <v>583</v>
      </c>
      <c r="BO60" s="3">
        <v>1342</v>
      </c>
      <c r="BP60" s="3">
        <v>1591</v>
      </c>
      <c r="BQ60" s="17">
        <v>1671</v>
      </c>
      <c r="BR60" s="17">
        <v>1793</v>
      </c>
      <c r="BS60" s="17">
        <v>2343</v>
      </c>
      <c r="BT60" s="17">
        <v>2049</v>
      </c>
      <c r="BU60" s="47">
        <v>1679</v>
      </c>
      <c r="BV60" s="3">
        <v>41</v>
      </c>
      <c r="BW60" s="3">
        <v>143</v>
      </c>
      <c r="BX60" s="3">
        <v>197</v>
      </c>
      <c r="BY60" s="3">
        <v>197</v>
      </c>
      <c r="BZ60" s="3">
        <v>207</v>
      </c>
      <c r="CA60" s="3">
        <v>270</v>
      </c>
      <c r="CB60" s="3">
        <v>292</v>
      </c>
      <c r="CC60" s="10">
        <v>67</v>
      </c>
      <c r="CD60" s="3">
        <v>107</v>
      </c>
      <c r="CE60" s="3">
        <v>504</v>
      </c>
      <c r="CF60" s="3">
        <v>692</v>
      </c>
      <c r="CG60" s="3">
        <v>757</v>
      </c>
      <c r="CH60" s="3">
        <v>1126</v>
      </c>
      <c r="CI60" s="17">
        <v>1123</v>
      </c>
      <c r="CJ60" s="17">
        <v>683</v>
      </c>
      <c r="CK60" s="47">
        <v>613</v>
      </c>
      <c r="CL60" s="3">
        <v>46</v>
      </c>
      <c r="CM60" s="3">
        <v>411</v>
      </c>
      <c r="CN60" s="3">
        <v>285</v>
      </c>
      <c r="CO60" s="3">
        <v>201</v>
      </c>
      <c r="CP60" s="3">
        <v>252</v>
      </c>
      <c r="CQ60" s="3">
        <v>218</v>
      </c>
      <c r="CR60" s="3">
        <v>315</v>
      </c>
      <c r="CS60" s="10">
        <v>238</v>
      </c>
      <c r="CT60" s="18">
        <f t="shared" si="16"/>
        <v>2453</v>
      </c>
      <c r="CU60" s="37">
        <f>CT60*100/$CT$87</f>
        <v>14.133440884996544</v>
      </c>
      <c r="CV60" s="18">
        <f>SUMIF($B$3:$CS$3,"=2019",$B60:$CS60)</f>
        <v>6854</v>
      </c>
      <c r="CW60" s="37">
        <f>CV60*100/$CV$87</f>
        <v>15.182527024632288</v>
      </c>
      <c r="CX60" s="18">
        <f>SUMIF($B$3:$CS$3,"=2020",$B60:$CS60)</f>
        <v>7341</v>
      </c>
      <c r="CY60" s="37">
        <f>CX60*100/$CX$87</f>
        <v>16.039941442524089</v>
      </c>
      <c r="CZ60" s="18">
        <f>SUMIF($B$3:$CS$3,"=2021",$B60:$CS60)</f>
        <v>9161</v>
      </c>
      <c r="DA60" s="25">
        <f>CZ60*100/$CZ$87</f>
        <v>15.491147674045013</v>
      </c>
      <c r="DB60" s="18">
        <f>SUMIF($B$3:$CS$3,"=2022",$B60:$CS60)</f>
        <v>11519</v>
      </c>
      <c r="DC60" s="25">
        <f>DB60*100/$DB$87</f>
        <v>17.40819102312226</v>
      </c>
      <c r="DD60" s="18">
        <f>SUMIF($B$3:$CS$3,"=2023",$B60:$CS60)</f>
        <v>11831</v>
      </c>
      <c r="DE60" s="25">
        <f>DD60*100/$DD$87</f>
        <v>16.26254295532646</v>
      </c>
      <c r="DF60" s="18">
        <f t="shared" ref="DF60:DF65" si="117">SUMIF($B$3:$CS$3,"=2024",$B60:$CS60)</f>
        <v>12146</v>
      </c>
      <c r="DG60" s="25">
        <f t="shared" ref="DG60:DG66" si="118">DF60*100/$DF$87</f>
        <v>15.000988044659618</v>
      </c>
      <c r="DH60" s="18">
        <f t="shared" ref="DH60:DH65" si="119">SUMIF($B$3:$CS$3,"=2025",$B60:$CS60)</f>
        <v>12725</v>
      </c>
      <c r="DI60" s="25">
        <f t="shared" ref="DI60:DI66" si="120">DH60*100/$DH$87</f>
        <v>14.916013175323229</v>
      </c>
    </row>
    <row r="61" spans="1:113">
      <c r="A61" s="105" t="s">
        <v>125</v>
      </c>
      <c r="B61" s="2">
        <v>14</v>
      </c>
      <c r="C61" s="2">
        <v>28</v>
      </c>
      <c r="D61" s="2">
        <v>57</v>
      </c>
      <c r="E61" s="2">
        <v>690</v>
      </c>
      <c r="F61" s="2">
        <v>517</v>
      </c>
      <c r="G61" s="2">
        <v>230</v>
      </c>
      <c r="H61" s="2">
        <v>350</v>
      </c>
      <c r="I61" s="47">
        <v>234</v>
      </c>
      <c r="J61" s="2">
        <v>75</v>
      </c>
      <c r="K61" s="2">
        <v>190</v>
      </c>
      <c r="L61" s="2">
        <v>126</v>
      </c>
      <c r="M61" s="2">
        <v>146</v>
      </c>
      <c r="N61" s="2">
        <v>301</v>
      </c>
      <c r="O61" s="2">
        <v>164</v>
      </c>
      <c r="P61" s="2">
        <v>145</v>
      </c>
      <c r="Q61" s="47">
        <v>348</v>
      </c>
      <c r="R61" s="2">
        <v>92</v>
      </c>
      <c r="S61" s="2">
        <v>130</v>
      </c>
      <c r="T61" s="2">
        <v>156</v>
      </c>
      <c r="U61" s="2">
        <v>240</v>
      </c>
      <c r="V61" s="2">
        <v>272</v>
      </c>
      <c r="W61" s="2">
        <v>325</v>
      </c>
      <c r="X61" s="2">
        <v>372</v>
      </c>
      <c r="Y61" s="47">
        <v>361</v>
      </c>
      <c r="Z61" s="17">
        <v>7</v>
      </c>
      <c r="AA61" s="17">
        <v>0</v>
      </c>
      <c r="AB61" s="17">
        <v>5</v>
      </c>
      <c r="AC61" s="17">
        <v>4</v>
      </c>
      <c r="AD61" s="17">
        <v>9</v>
      </c>
      <c r="AE61" s="17">
        <v>18</v>
      </c>
      <c r="AF61" s="17">
        <v>34</v>
      </c>
      <c r="AG61" s="47">
        <v>42</v>
      </c>
      <c r="AH61" s="17">
        <v>3</v>
      </c>
      <c r="AI61" s="17">
        <v>62</v>
      </c>
      <c r="AJ61" s="17">
        <v>38</v>
      </c>
      <c r="AK61" s="17">
        <v>64</v>
      </c>
      <c r="AL61" s="17">
        <v>16</v>
      </c>
      <c r="AM61" s="17">
        <v>35</v>
      </c>
      <c r="AN61" s="17">
        <v>48</v>
      </c>
      <c r="AO61" s="47">
        <v>37</v>
      </c>
      <c r="AP61" s="17">
        <v>90</v>
      </c>
      <c r="AQ61" s="17">
        <v>81</v>
      </c>
      <c r="AR61" s="17">
        <v>76</v>
      </c>
      <c r="AS61" s="17">
        <v>68</v>
      </c>
      <c r="AT61" s="17">
        <v>193</v>
      </c>
      <c r="AU61" s="17">
        <v>236</v>
      </c>
      <c r="AV61" s="17">
        <v>76</v>
      </c>
      <c r="AW61" s="47">
        <v>113</v>
      </c>
      <c r="AX61" s="3">
        <v>19</v>
      </c>
      <c r="AY61" s="3">
        <v>54</v>
      </c>
      <c r="AZ61" s="3">
        <v>129</v>
      </c>
      <c r="BA61" s="3">
        <v>171</v>
      </c>
      <c r="BB61" s="3">
        <v>100</v>
      </c>
      <c r="BC61" s="3">
        <v>44</v>
      </c>
      <c r="BD61" s="3">
        <v>89</v>
      </c>
      <c r="BE61" s="10">
        <v>105</v>
      </c>
      <c r="BF61" s="3">
        <v>7</v>
      </c>
      <c r="BG61" s="3">
        <v>58</v>
      </c>
      <c r="BH61" s="3">
        <f>17+31</f>
        <v>48</v>
      </c>
      <c r="BI61" s="3">
        <v>45</v>
      </c>
      <c r="BJ61" s="3">
        <v>75</v>
      </c>
      <c r="BK61" s="3">
        <v>12</v>
      </c>
      <c r="BL61" s="3">
        <v>207</v>
      </c>
      <c r="BM61" s="10">
        <v>290</v>
      </c>
      <c r="BN61" s="3">
        <v>140</v>
      </c>
      <c r="BO61" s="3">
        <v>149</v>
      </c>
      <c r="BP61" s="3">
        <v>172</v>
      </c>
      <c r="BQ61" s="3">
        <v>162</v>
      </c>
      <c r="BR61" s="3">
        <v>166</v>
      </c>
      <c r="BS61" s="3">
        <v>169</v>
      </c>
      <c r="BT61" s="3">
        <v>305</v>
      </c>
      <c r="BU61" s="10">
        <v>250</v>
      </c>
      <c r="BV61" s="3">
        <v>6</v>
      </c>
      <c r="BW61" s="3">
        <v>32</v>
      </c>
      <c r="BX61" s="3">
        <v>16</v>
      </c>
      <c r="BY61" s="3">
        <v>53</v>
      </c>
      <c r="BZ61" s="3">
        <v>79</v>
      </c>
      <c r="CA61" s="3">
        <v>90</v>
      </c>
      <c r="CB61" s="3">
        <v>54</v>
      </c>
      <c r="CC61" s="10">
        <v>25</v>
      </c>
      <c r="CD61" s="3">
        <v>20</v>
      </c>
      <c r="CE61" s="3">
        <v>114</v>
      </c>
      <c r="CF61" s="3">
        <v>89</v>
      </c>
      <c r="CG61" s="3">
        <v>86</v>
      </c>
      <c r="CH61" s="3">
        <v>119</v>
      </c>
      <c r="CI61" s="3">
        <v>174</v>
      </c>
      <c r="CJ61" s="3">
        <v>84</v>
      </c>
      <c r="CK61" s="10">
        <v>55</v>
      </c>
      <c r="CL61" s="3">
        <v>14</v>
      </c>
      <c r="CM61" s="3">
        <v>49</v>
      </c>
      <c r="CN61" s="3">
        <v>36</v>
      </c>
      <c r="CO61" s="3">
        <v>49</v>
      </c>
      <c r="CP61" s="3">
        <v>43</v>
      </c>
      <c r="CQ61" s="3">
        <v>84</v>
      </c>
      <c r="CR61" s="3">
        <v>72</v>
      </c>
      <c r="CS61" s="10">
        <v>124</v>
      </c>
      <c r="CT61" s="18">
        <f t="shared" si="16"/>
        <v>487</v>
      </c>
      <c r="CU61" s="37">
        <f t="shared" ref="CU61:CU64" si="121">CT61*100/$CT$87</f>
        <v>2.805946070523162</v>
      </c>
      <c r="CV61" s="18">
        <f t="shared" ref="CV61:CV64" si="122">SUMIF($B$3:$CS$3,"=2019",$B61:$CS61)</f>
        <v>947</v>
      </c>
      <c r="CW61" s="37">
        <f t="shared" ref="CW61:CW64" si="123">CV61*100/$CV$87</f>
        <v>2.097731702994861</v>
      </c>
      <c r="CX61" s="18">
        <f t="shared" ref="CX61:CX64" si="124">SUMIF($B$3:$CS$3,"=2020",$B61:$CS61)</f>
        <v>948</v>
      </c>
      <c r="CY61" s="37">
        <f t="shared" ref="CY61:CY64" si="125">CX61*100/$CX$87</f>
        <v>2.0713614613149214</v>
      </c>
      <c r="CZ61" s="18">
        <f t="shared" ref="CZ61:CZ64" si="126">SUMIF($B$3:$CS$3,"=2021",$B61:$CS61)</f>
        <v>1778</v>
      </c>
      <c r="DA61" s="25">
        <f t="shared" ref="DA61:DA64" si="127">CZ61*100/$CZ$87</f>
        <v>3.0065779461250992</v>
      </c>
      <c r="DB61" s="18">
        <f>SUMIF($B$3:$CS$3,"=2022",$B61:$CS61)</f>
        <v>1890</v>
      </c>
      <c r="DC61" s="25">
        <f>DB61*100/$DB$87</f>
        <v>2.856279280640774</v>
      </c>
      <c r="DD61" s="18">
        <f>SUMIF($B$3:$CS$3,"=2023",$B61:$CS61)</f>
        <v>1581</v>
      </c>
      <c r="DE61" s="25">
        <f>DD61*100/$DD$87</f>
        <v>2.1731958762886596</v>
      </c>
      <c r="DF61" s="18">
        <f t="shared" si="117"/>
        <v>1836</v>
      </c>
      <c r="DG61" s="25">
        <f t="shared" si="118"/>
        <v>2.267562493824721</v>
      </c>
      <c r="DH61" s="18">
        <f t="shared" si="119"/>
        <v>1984</v>
      </c>
      <c r="DI61" s="25">
        <f t="shared" si="120"/>
        <v>2.3256086553902779</v>
      </c>
    </row>
    <row r="62" spans="1:113">
      <c r="A62" s="105" t="s">
        <v>124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50</v>
      </c>
      <c r="H62" s="2">
        <v>349</v>
      </c>
      <c r="I62" s="47">
        <v>205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155</v>
      </c>
      <c r="P62" s="2">
        <v>134</v>
      </c>
      <c r="Q62" s="47">
        <v>255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293</v>
      </c>
      <c r="X62" s="2">
        <v>220</v>
      </c>
      <c r="Y62" s="47">
        <v>190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2</v>
      </c>
      <c r="AF62" s="17">
        <v>8</v>
      </c>
      <c r="AG62" s="47">
        <v>22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26</v>
      </c>
      <c r="AN62" s="17">
        <v>10</v>
      </c>
      <c r="AO62" s="47">
        <v>14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98</v>
      </c>
      <c r="AW62" s="47">
        <v>131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50</v>
      </c>
      <c r="BD62" s="3">
        <v>106</v>
      </c>
      <c r="BE62" s="10">
        <v>52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75</v>
      </c>
      <c r="BM62" s="10">
        <v>76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3">
        <v>0</v>
      </c>
      <c r="BT62" s="3">
        <v>505</v>
      </c>
      <c r="BU62" s="10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75</v>
      </c>
      <c r="CB62" s="17">
        <v>35</v>
      </c>
      <c r="CC62" s="10">
        <v>16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3">
        <v>14</v>
      </c>
      <c r="CJ62" s="3">
        <v>77</v>
      </c>
      <c r="CK62" s="10">
        <v>16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30</v>
      </c>
      <c r="CR62" s="17">
        <v>54</v>
      </c>
      <c r="CS62" s="10">
        <v>59</v>
      </c>
      <c r="CT62" s="18"/>
      <c r="CU62" s="37"/>
      <c r="CV62" s="18"/>
      <c r="CW62" s="37"/>
      <c r="CX62" s="18"/>
      <c r="CY62" s="37"/>
      <c r="CZ62" s="18"/>
      <c r="DA62" s="25"/>
      <c r="DB62" s="18"/>
      <c r="DC62" s="25"/>
      <c r="DD62" s="18">
        <f t="shared" ref="DD62:DD65" si="128">SUMIF($B$3:$CS$3,"=2023",$B62:$CS62)</f>
        <v>695</v>
      </c>
      <c r="DE62" s="25">
        <f t="shared" ref="DE62:DE65" si="129">DD62*100/$DD$87</f>
        <v>0.9553264604810997</v>
      </c>
      <c r="DF62" s="18">
        <f t="shared" si="117"/>
        <v>1671</v>
      </c>
      <c r="DG62" s="25">
        <f t="shared" si="118"/>
        <v>2.0637782827783817</v>
      </c>
      <c r="DH62" s="18">
        <f t="shared" si="119"/>
        <v>1036</v>
      </c>
      <c r="DI62" s="25">
        <f t="shared" si="120"/>
        <v>1.2143803261009718</v>
      </c>
    </row>
    <row r="63" spans="1:113">
      <c r="A63" s="104" t="s">
        <v>44</v>
      </c>
      <c r="B63" s="2">
        <v>63</v>
      </c>
      <c r="C63" s="2">
        <v>88</v>
      </c>
      <c r="D63" s="2">
        <v>79</v>
      </c>
      <c r="E63" s="2">
        <v>773</v>
      </c>
      <c r="F63" s="2">
        <v>684</v>
      </c>
      <c r="G63" s="2">
        <v>469</v>
      </c>
      <c r="H63" s="2">
        <v>549</v>
      </c>
      <c r="I63" s="47">
        <v>581</v>
      </c>
      <c r="J63" s="2">
        <v>82</v>
      </c>
      <c r="K63" s="2">
        <v>288</v>
      </c>
      <c r="L63" s="2">
        <v>375</v>
      </c>
      <c r="M63" s="2">
        <v>347</v>
      </c>
      <c r="N63" s="2">
        <v>491</v>
      </c>
      <c r="O63" s="2">
        <v>202</v>
      </c>
      <c r="P63" s="2">
        <v>174</v>
      </c>
      <c r="Q63" s="47">
        <v>539</v>
      </c>
      <c r="R63" s="2">
        <v>257</v>
      </c>
      <c r="S63" s="2">
        <v>444</v>
      </c>
      <c r="T63" s="2">
        <v>351</v>
      </c>
      <c r="U63" s="2">
        <v>597</v>
      </c>
      <c r="V63" s="2">
        <v>865</v>
      </c>
      <c r="W63" s="2">
        <v>865</v>
      </c>
      <c r="X63" s="2">
        <v>620</v>
      </c>
      <c r="Y63" s="47">
        <v>846</v>
      </c>
      <c r="Z63" s="17">
        <v>49</v>
      </c>
      <c r="AA63" s="17">
        <v>9</v>
      </c>
      <c r="AB63" s="17">
        <v>10</v>
      </c>
      <c r="AC63" s="17">
        <v>14</v>
      </c>
      <c r="AD63" s="17">
        <v>19</v>
      </c>
      <c r="AE63" s="17">
        <v>12</v>
      </c>
      <c r="AF63" s="17">
        <v>51</v>
      </c>
      <c r="AG63" s="47">
        <v>77</v>
      </c>
      <c r="AH63" s="17">
        <v>26</v>
      </c>
      <c r="AI63" s="17">
        <v>188</v>
      </c>
      <c r="AJ63" s="17">
        <v>53</v>
      </c>
      <c r="AK63" s="17">
        <v>120</v>
      </c>
      <c r="AL63" s="17">
        <v>36</v>
      </c>
      <c r="AM63" s="17">
        <v>87</v>
      </c>
      <c r="AN63" s="17">
        <v>74</v>
      </c>
      <c r="AO63" s="47">
        <v>63</v>
      </c>
      <c r="AP63" s="17">
        <v>139</v>
      </c>
      <c r="AQ63" s="17">
        <v>254</v>
      </c>
      <c r="AR63" s="17">
        <v>109</v>
      </c>
      <c r="AS63" s="17">
        <v>166</v>
      </c>
      <c r="AT63" s="17">
        <v>264</v>
      </c>
      <c r="AU63" s="17">
        <v>221</v>
      </c>
      <c r="AV63" s="17">
        <v>102</v>
      </c>
      <c r="AW63" s="47">
        <v>149</v>
      </c>
      <c r="AX63" s="3">
        <v>51</v>
      </c>
      <c r="AY63" s="3">
        <v>142</v>
      </c>
      <c r="AZ63" s="3">
        <v>225</v>
      </c>
      <c r="BA63" s="3">
        <v>404</v>
      </c>
      <c r="BB63" s="3">
        <v>304</v>
      </c>
      <c r="BC63" s="3">
        <v>265</v>
      </c>
      <c r="BD63" s="3">
        <v>330</v>
      </c>
      <c r="BE63" s="10">
        <v>294</v>
      </c>
      <c r="BF63" s="3">
        <v>21</v>
      </c>
      <c r="BG63" s="3">
        <v>178</v>
      </c>
      <c r="BH63" s="3">
        <f>133+165</f>
        <v>298</v>
      </c>
      <c r="BI63" s="3">
        <v>309</v>
      </c>
      <c r="BJ63" s="3">
        <v>401</v>
      </c>
      <c r="BK63" s="3">
        <v>8</v>
      </c>
      <c r="BL63" s="3">
        <v>412</v>
      </c>
      <c r="BM63" s="10">
        <v>618</v>
      </c>
      <c r="BN63" s="3">
        <v>214</v>
      </c>
      <c r="BO63" s="3">
        <v>777</v>
      </c>
      <c r="BP63" s="3">
        <v>580</v>
      </c>
      <c r="BQ63" s="3">
        <v>205</v>
      </c>
      <c r="BR63" s="3">
        <v>69</v>
      </c>
      <c r="BS63" s="3">
        <v>504</v>
      </c>
      <c r="BT63" s="3">
        <v>0</v>
      </c>
      <c r="BU63" s="10">
        <v>224</v>
      </c>
      <c r="BV63" s="3">
        <v>13</v>
      </c>
      <c r="BW63" s="3">
        <v>51</v>
      </c>
      <c r="BX63" s="3">
        <v>47</v>
      </c>
      <c r="BY63" s="3">
        <v>45</v>
      </c>
      <c r="BZ63" s="3">
        <v>77</v>
      </c>
      <c r="CA63" s="3">
        <v>123</v>
      </c>
      <c r="CB63" s="3">
        <v>53</v>
      </c>
      <c r="CC63" s="10">
        <v>20</v>
      </c>
      <c r="CD63" s="3">
        <v>81</v>
      </c>
      <c r="CE63" s="3">
        <v>229</v>
      </c>
      <c r="CF63" s="3">
        <v>350</v>
      </c>
      <c r="CG63" s="3">
        <v>238</v>
      </c>
      <c r="CH63" s="3">
        <v>187</v>
      </c>
      <c r="CI63" s="3">
        <v>188</v>
      </c>
      <c r="CJ63" s="3">
        <v>138</v>
      </c>
      <c r="CK63" s="10">
        <v>104</v>
      </c>
      <c r="CL63" s="3">
        <v>15</v>
      </c>
      <c r="CM63" s="3">
        <v>455</v>
      </c>
      <c r="CN63" s="3">
        <v>109</v>
      </c>
      <c r="CO63" s="3">
        <v>104</v>
      </c>
      <c r="CP63" s="3">
        <v>121</v>
      </c>
      <c r="CQ63" s="3">
        <v>133</v>
      </c>
      <c r="CR63" s="3">
        <v>160</v>
      </c>
      <c r="CS63" s="10">
        <v>297</v>
      </c>
      <c r="CT63" s="18">
        <f t="shared" si="16"/>
        <v>1011</v>
      </c>
      <c r="CU63" s="37">
        <f t="shared" si="121"/>
        <v>5.8250749020511643</v>
      </c>
      <c r="CV63" s="18">
        <f t="shared" si="122"/>
        <v>3103</v>
      </c>
      <c r="CW63" s="37">
        <f t="shared" si="123"/>
        <v>6.8735601630338472</v>
      </c>
      <c r="CX63" s="18">
        <f t="shared" si="124"/>
        <v>2586</v>
      </c>
      <c r="CY63" s="37">
        <f t="shared" si="125"/>
        <v>5.6503594292831076</v>
      </c>
      <c r="CZ63" s="18">
        <f t="shared" si="126"/>
        <v>3322</v>
      </c>
      <c r="DA63" s="25">
        <f t="shared" si="127"/>
        <v>5.6174645315115752</v>
      </c>
      <c r="DB63" s="18">
        <f>SUMIF($B$3:$CS$3,"=2022",$B63:$CS63)</f>
        <v>3518</v>
      </c>
      <c r="DC63" s="25">
        <f>DB63*100/$DB$87</f>
        <v>5.3166087350763185</v>
      </c>
      <c r="DD63" s="18">
        <f t="shared" si="128"/>
        <v>3077</v>
      </c>
      <c r="DE63" s="25">
        <f t="shared" si="129"/>
        <v>4.2295532646048111</v>
      </c>
      <c r="DF63" s="18">
        <f t="shared" si="117"/>
        <v>2663</v>
      </c>
      <c r="DG63" s="25">
        <f t="shared" si="118"/>
        <v>3.2889536607054639</v>
      </c>
      <c r="DH63" s="18">
        <f t="shared" si="119"/>
        <v>3812</v>
      </c>
      <c r="DI63" s="25">
        <f t="shared" si="120"/>
        <v>4.4683569527962392</v>
      </c>
    </row>
    <row r="64" spans="1:113" ht="27.6">
      <c r="A64" s="106" t="s">
        <v>45</v>
      </c>
      <c r="B64" s="2">
        <v>267</v>
      </c>
      <c r="C64" s="2">
        <v>577</v>
      </c>
      <c r="D64" s="2">
        <v>85</v>
      </c>
      <c r="E64" s="45">
        <v>1573</v>
      </c>
      <c r="F64" s="45">
        <v>1340</v>
      </c>
      <c r="G64" s="45">
        <v>1408</v>
      </c>
      <c r="H64" s="45">
        <v>1504</v>
      </c>
      <c r="I64" s="47">
        <v>1488</v>
      </c>
      <c r="J64" s="2">
        <v>732</v>
      </c>
      <c r="K64" s="2">
        <v>2018</v>
      </c>
      <c r="L64" s="2">
        <v>2220</v>
      </c>
      <c r="M64" s="45">
        <v>1371</v>
      </c>
      <c r="N64" s="45">
        <v>2697</v>
      </c>
      <c r="O64" s="45">
        <v>1652</v>
      </c>
      <c r="P64" s="45">
        <v>1706</v>
      </c>
      <c r="Q64" s="47">
        <v>2328</v>
      </c>
      <c r="R64" s="2">
        <v>580</v>
      </c>
      <c r="S64" s="2">
        <v>1508</v>
      </c>
      <c r="T64" s="2">
        <v>1894</v>
      </c>
      <c r="U64" s="45">
        <v>1928</v>
      </c>
      <c r="V64" s="45">
        <v>2011</v>
      </c>
      <c r="W64" s="45">
        <v>2178</v>
      </c>
      <c r="X64" s="45">
        <v>1632</v>
      </c>
      <c r="Y64" s="47">
        <v>2323</v>
      </c>
      <c r="Z64" s="17">
        <v>28</v>
      </c>
      <c r="AA64" s="17">
        <v>47</v>
      </c>
      <c r="AB64" s="17">
        <v>58</v>
      </c>
      <c r="AC64" s="17">
        <v>84</v>
      </c>
      <c r="AD64" s="17">
        <v>113</v>
      </c>
      <c r="AE64" s="17">
        <v>98</v>
      </c>
      <c r="AF64" s="17">
        <v>233</v>
      </c>
      <c r="AG64" s="47">
        <v>370</v>
      </c>
      <c r="AH64" s="17">
        <v>132</v>
      </c>
      <c r="AI64" s="17">
        <v>822</v>
      </c>
      <c r="AJ64" s="17">
        <v>643</v>
      </c>
      <c r="AK64" s="17">
        <v>588</v>
      </c>
      <c r="AL64" s="17">
        <v>424</v>
      </c>
      <c r="AM64" s="17">
        <v>656</v>
      </c>
      <c r="AN64" s="17">
        <v>789</v>
      </c>
      <c r="AO64" s="47">
        <v>682</v>
      </c>
      <c r="AP64" s="17">
        <v>324</v>
      </c>
      <c r="AQ64" s="17">
        <v>759</v>
      </c>
      <c r="AR64" s="17">
        <v>658</v>
      </c>
      <c r="AS64" s="17">
        <v>799</v>
      </c>
      <c r="AT64" s="17">
        <v>1041</v>
      </c>
      <c r="AU64" s="17">
        <v>1786</v>
      </c>
      <c r="AV64" s="17">
        <v>2119</v>
      </c>
      <c r="AW64" s="47">
        <v>2249</v>
      </c>
      <c r="AX64" s="3">
        <v>90</v>
      </c>
      <c r="AY64" s="3">
        <v>534</v>
      </c>
      <c r="AZ64" s="3">
        <v>1212</v>
      </c>
      <c r="BA64" s="17">
        <v>1548</v>
      </c>
      <c r="BB64" s="17">
        <v>1494</v>
      </c>
      <c r="BC64" s="17">
        <v>1056</v>
      </c>
      <c r="BD64" s="17">
        <v>1221</v>
      </c>
      <c r="BE64" s="47">
        <v>1413</v>
      </c>
      <c r="BF64" s="3">
        <v>122</v>
      </c>
      <c r="BG64" s="3">
        <v>521</v>
      </c>
      <c r="BH64" s="3">
        <f>251+305</f>
        <v>556</v>
      </c>
      <c r="BI64" s="3">
        <v>695</v>
      </c>
      <c r="BJ64" s="3">
        <v>815</v>
      </c>
      <c r="BK64" s="3">
        <v>105</v>
      </c>
      <c r="BL64" s="3">
        <v>1033</v>
      </c>
      <c r="BM64" s="10">
        <v>1628</v>
      </c>
      <c r="BN64" s="3">
        <v>629</v>
      </c>
      <c r="BO64" s="3">
        <v>1666</v>
      </c>
      <c r="BP64" s="3">
        <v>1959</v>
      </c>
      <c r="BQ64" s="17">
        <v>1626</v>
      </c>
      <c r="BR64" s="17">
        <v>1700</v>
      </c>
      <c r="BS64" s="17">
        <v>2152</v>
      </c>
      <c r="BT64" s="17">
        <v>2088</v>
      </c>
      <c r="BU64" s="47">
        <v>2135</v>
      </c>
      <c r="BV64" s="3">
        <v>8</v>
      </c>
      <c r="BW64" s="3">
        <v>166</v>
      </c>
      <c r="BX64" s="3">
        <v>212</v>
      </c>
      <c r="BY64" s="3">
        <v>290</v>
      </c>
      <c r="BZ64" s="3">
        <v>655</v>
      </c>
      <c r="CA64" s="3">
        <v>829</v>
      </c>
      <c r="CB64" s="3">
        <v>657</v>
      </c>
      <c r="CC64" s="10">
        <v>579</v>
      </c>
      <c r="CD64" s="3">
        <v>96</v>
      </c>
      <c r="CE64" s="3">
        <v>758</v>
      </c>
      <c r="CF64" s="3">
        <v>1021</v>
      </c>
      <c r="CG64" s="17">
        <v>1187</v>
      </c>
      <c r="CH64" s="17">
        <v>1246</v>
      </c>
      <c r="CI64" s="17">
        <v>1113</v>
      </c>
      <c r="CJ64" s="17">
        <v>619</v>
      </c>
      <c r="CK64" s="47">
        <v>479</v>
      </c>
      <c r="CL64" s="3">
        <v>129</v>
      </c>
      <c r="CM64" s="3">
        <v>500</v>
      </c>
      <c r="CN64" s="3">
        <v>954</v>
      </c>
      <c r="CO64" s="17">
        <v>889</v>
      </c>
      <c r="CP64" s="17">
        <v>1277</v>
      </c>
      <c r="CQ64" s="17">
        <v>1230</v>
      </c>
      <c r="CR64" s="17">
        <v>1271</v>
      </c>
      <c r="CS64" s="47">
        <v>1968</v>
      </c>
      <c r="CT64" s="18">
        <f t="shared" si="16"/>
        <v>3137</v>
      </c>
      <c r="CU64" s="37">
        <f t="shared" si="121"/>
        <v>18.074441115464392</v>
      </c>
      <c r="CV64" s="18">
        <f t="shared" si="122"/>
        <v>9876</v>
      </c>
      <c r="CW64" s="37">
        <f t="shared" si="123"/>
        <v>21.876661350345561</v>
      </c>
      <c r="CX64" s="18">
        <f t="shared" si="124"/>
        <v>11472</v>
      </c>
      <c r="CY64" s="37">
        <f t="shared" si="125"/>
        <v>25.066095658443857</v>
      </c>
      <c r="CZ64" s="18">
        <f t="shared" si="126"/>
        <v>12578</v>
      </c>
      <c r="DA64" s="25">
        <f t="shared" si="127"/>
        <v>21.269256134061585</v>
      </c>
      <c r="DB64" s="18">
        <f>SUMIF($B$3:$CS$3,"=2022",$B64:$CS64)</f>
        <v>14813</v>
      </c>
      <c r="DC64" s="25">
        <f>DB64*100/$DB$87</f>
        <v>22.386277769381895</v>
      </c>
      <c r="DD64" s="18">
        <f t="shared" si="128"/>
        <v>14263</v>
      </c>
      <c r="DE64" s="25">
        <f t="shared" si="129"/>
        <v>19.605498281786943</v>
      </c>
      <c r="DF64" s="18">
        <f t="shared" si="117"/>
        <v>14872</v>
      </c>
      <c r="DG64" s="25">
        <f t="shared" si="118"/>
        <v>18.367750222310047</v>
      </c>
      <c r="DH64" s="18">
        <f t="shared" si="119"/>
        <v>17642</v>
      </c>
      <c r="DI64" s="25">
        <f t="shared" si="120"/>
        <v>20.679630997175042</v>
      </c>
    </row>
    <row r="65" spans="1:113" ht="27.6">
      <c r="A65" s="107" t="s">
        <v>118</v>
      </c>
      <c r="B65" s="2">
        <v>0</v>
      </c>
      <c r="C65" s="2">
        <v>0</v>
      </c>
      <c r="D65" s="2">
        <v>0</v>
      </c>
      <c r="E65" s="45">
        <v>0</v>
      </c>
      <c r="F65" s="45">
        <v>0</v>
      </c>
      <c r="G65" s="45">
        <v>454</v>
      </c>
      <c r="H65" s="45">
        <v>707</v>
      </c>
      <c r="I65" s="47">
        <v>481</v>
      </c>
      <c r="J65" s="2">
        <v>0</v>
      </c>
      <c r="K65" s="2">
        <v>0</v>
      </c>
      <c r="L65" s="2">
        <v>0</v>
      </c>
      <c r="M65" s="45">
        <v>0</v>
      </c>
      <c r="N65" s="45">
        <v>0</v>
      </c>
      <c r="O65" s="45">
        <v>721</v>
      </c>
      <c r="P65" s="45">
        <v>823</v>
      </c>
      <c r="Q65" s="47">
        <v>1102</v>
      </c>
      <c r="R65" s="2">
        <v>0</v>
      </c>
      <c r="S65" s="2">
        <v>0</v>
      </c>
      <c r="T65" s="2">
        <v>0</v>
      </c>
      <c r="U65" s="45">
        <v>0</v>
      </c>
      <c r="V65" s="45">
        <v>0</v>
      </c>
      <c r="W65" s="45">
        <v>549</v>
      </c>
      <c r="X65" s="45">
        <v>782</v>
      </c>
      <c r="Y65" s="47">
        <v>814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32</v>
      </c>
      <c r="AF65" s="17">
        <v>93</v>
      </c>
      <c r="AG65" s="47">
        <v>353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133</v>
      </c>
      <c r="AN65" s="17">
        <v>338</v>
      </c>
      <c r="AO65" s="47">
        <v>289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409</v>
      </c>
      <c r="AW65" s="47">
        <v>678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230</v>
      </c>
      <c r="BD65" s="17">
        <v>440</v>
      </c>
      <c r="BE65" s="47">
        <v>442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816</v>
      </c>
      <c r="BM65" s="10">
        <v>788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4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323</v>
      </c>
      <c r="CB65" s="17">
        <v>146</v>
      </c>
      <c r="CC65" s="10">
        <v>94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27</v>
      </c>
      <c r="CJ65" s="17">
        <v>153</v>
      </c>
      <c r="CK65" s="47">
        <v>118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669</v>
      </c>
      <c r="CR65" s="17">
        <v>764</v>
      </c>
      <c r="CS65" s="47">
        <v>1033</v>
      </c>
      <c r="CT65" s="18"/>
      <c r="CU65" s="37"/>
      <c r="CV65" s="18"/>
      <c r="CW65" s="37"/>
      <c r="CX65" s="18"/>
      <c r="CY65" s="37"/>
      <c r="CZ65" s="18"/>
      <c r="DA65" s="25"/>
      <c r="DB65" s="18"/>
      <c r="DC65" s="25"/>
      <c r="DD65" s="18">
        <f t="shared" si="128"/>
        <v>3138</v>
      </c>
      <c r="DE65" s="25">
        <f t="shared" si="129"/>
        <v>4.3134020618556699</v>
      </c>
      <c r="DF65" s="18">
        <f t="shared" si="117"/>
        <v>5471</v>
      </c>
      <c r="DG65" s="25">
        <f t="shared" si="118"/>
        <v>6.7569904159668015</v>
      </c>
      <c r="DH65" s="18">
        <f t="shared" si="119"/>
        <v>6192</v>
      </c>
      <c r="DI65" s="25">
        <f t="shared" si="120"/>
        <v>7.2581495938390121</v>
      </c>
    </row>
    <row r="66" spans="1:113" ht="15" thickBot="1">
      <c r="A66" s="52" t="s">
        <v>6</v>
      </c>
      <c r="B66" s="12">
        <f t="shared" ref="B66:BM66" si="130">SUM(B60:B65)</f>
        <v>554</v>
      </c>
      <c r="C66" s="12">
        <f t="shared" si="130"/>
        <v>1142</v>
      </c>
      <c r="D66" s="12">
        <f t="shared" si="130"/>
        <v>442</v>
      </c>
      <c r="E66" s="12">
        <f t="shared" si="130"/>
        <v>4980</v>
      </c>
      <c r="F66" s="12">
        <f t="shared" si="130"/>
        <v>4551</v>
      </c>
      <c r="G66" s="12">
        <f t="shared" si="130"/>
        <v>4623</v>
      </c>
      <c r="H66" s="12">
        <f t="shared" ref="H66" si="131">SUM(H60:H65)</f>
        <v>5581</v>
      </c>
      <c r="I66" s="11">
        <f t="shared" si="130"/>
        <v>4059</v>
      </c>
      <c r="J66" s="12">
        <f t="shared" si="130"/>
        <v>1062</v>
      </c>
      <c r="K66" s="12">
        <f t="shared" si="130"/>
        <v>3300</v>
      </c>
      <c r="L66" s="12">
        <f t="shared" si="130"/>
        <v>3592</v>
      </c>
      <c r="M66" s="12">
        <f t="shared" si="130"/>
        <v>2208</v>
      </c>
      <c r="N66" s="12">
        <f t="shared" si="130"/>
        <v>5092</v>
      </c>
      <c r="O66" s="12">
        <f t="shared" si="130"/>
        <v>3472</v>
      </c>
      <c r="P66" s="12">
        <f t="shared" ref="P66:CB66" si="132">SUM(P60:P65)</f>
        <v>3822</v>
      </c>
      <c r="Q66" s="11">
        <f t="shared" si="130"/>
        <v>5527</v>
      </c>
      <c r="R66" s="12">
        <f t="shared" si="130"/>
        <v>1525</v>
      </c>
      <c r="S66" s="12">
        <f t="shared" si="130"/>
        <v>3383</v>
      </c>
      <c r="T66" s="12">
        <f t="shared" si="130"/>
        <v>3773</v>
      </c>
      <c r="U66" s="12">
        <f t="shared" si="130"/>
        <v>4380</v>
      </c>
      <c r="V66" s="12">
        <f t="shared" si="130"/>
        <v>4989</v>
      </c>
      <c r="W66" s="12">
        <f t="shared" si="130"/>
        <v>6467</v>
      </c>
      <c r="X66" s="12">
        <f t="shared" si="132"/>
        <v>5542</v>
      </c>
      <c r="Y66" s="11">
        <f t="shared" si="130"/>
        <v>7815</v>
      </c>
      <c r="Z66" s="12">
        <f t="shared" si="130"/>
        <v>88</v>
      </c>
      <c r="AA66" s="12">
        <f t="shared" si="130"/>
        <v>83</v>
      </c>
      <c r="AB66" s="12">
        <f t="shared" si="130"/>
        <v>118</v>
      </c>
      <c r="AC66" s="12">
        <f t="shared" si="130"/>
        <v>185</v>
      </c>
      <c r="AD66" s="12">
        <f t="shared" si="130"/>
        <v>258</v>
      </c>
      <c r="AE66" s="12">
        <f t="shared" si="130"/>
        <v>257</v>
      </c>
      <c r="AF66" s="12">
        <f t="shared" si="132"/>
        <v>528</v>
      </c>
      <c r="AG66" s="11">
        <f t="shared" si="130"/>
        <v>1015</v>
      </c>
      <c r="AH66" s="12">
        <f t="shared" si="130"/>
        <v>184</v>
      </c>
      <c r="AI66" s="12">
        <f t="shared" si="130"/>
        <v>1353</v>
      </c>
      <c r="AJ66" s="12">
        <f t="shared" si="130"/>
        <v>881</v>
      </c>
      <c r="AK66" s="12">
        <f t="shared" si="130"/>
        <v>920</v>
      </c>
      <c r="AL66" s="12">
        <f t="shared" si="130"/>
        <v>648</v>
      </c>
      <c r="AM66" s="12">
        <f t="shared" si="130"/>
        <v>1169</v>
      </c>
      <c r="AN66" s="12">
        <f t="shared" si="132"/>
        <v>1601</v>
      </c>
      <c r="AO66" s="11">
        <f t="shared" si="130"/>
        <v>1393</v>
      </c>
      <c r="AP66" s="12">
        <f t="shared" si="130"/>
        <v>903</v>
      </c>
      <c r="AQ66" s="12">
        <f t="shared" si="130"/>
        <v>1544</v>
      </c>
      <c r="AR66" s="12">
        <f t="shared" si="130"/>
        <v>1195</v>
      </c>
      <c r="AS66" s="12">
        <f t="shared" si="130"/>
        <v>1291</v>
      </c>
      <c r="AT66" s="12">
        <f t="shared" si="130"/>
        <v>2136</v>
      </c>
      <c r="AU66" s="12">
        <f t="shared" si="130"/>
        <v>3744</v>
      </c>
      <c r="AV66" s="12">
        <f t="shared" si="132"/>
        <v>4057</v>
      </c>
      <c r="AW66" s="11">
        <f t="shared" si="130"/>
        <v>4765</v>
      </c>
      <c r="AX66" s="12">
        <f t="shared" si="130"/>
        <v>359</v>
      </c>
      <c r="AY66" s="12">
        <f t="shared" si="130"/>
        <v>1387</v>
      </c>
      <c r="AZ66" s="12">
        <f t="shared" si="130"/>
        <v>2648</v>
      </c>
      <c r="BA66" s="12">
        <f t="shared" si="130"/>
        <v>3499</v>
      </c>
      <c r="BB66" s="12">
        <f t="shared" si="130"/>
        <v>3014</v>
      </c>
      <c r="BC66" s="12">
        <f t="shared" si="130"/>
        <v>2722</v>
      </c>
      <c r="BD66" s="12">
        <f t="shared" si="132"/>
        <v>3609</v>
      </c>
      <c r="BE66" s="11">
        <f t="shared" si="130"/>
        <v>3875</v>
      </c>
      <c r="BF66" s="12">
        <f t="shared" si="130"/>
        <v>271</v>
      </c>
      <c r="BG66" s="12">
        <f t="shared" si="130"/>
        <v>1242</v>
      </c>
      <c r="BH66" s="12">
        <f t="shared" si="130"/>
        <v>1388</v>
      </c>
      <c r="BI66" s="12">
        <f t="shared" si="130"/>
        <v>1616</v>
      </c>
      <c r="BJ66" s="12">
        <f t="shared" si="130"/>
        <v>1935</v>
      </c>
      <c r="BK66" s="12">
        <f t="shared" si="130"/>
        <v>250</v>
      </c>
      <c r="BL66" s="12">
        <f t="shared" si="132"/>
        <v>3345</v>
      </c>
      <c r="BM66" s="11">
        <f t="shared" si="130"/>
        <v>4749</v>
      </c>
      <c r="BN66" s="12">
        <f t="shared" ref="BN66:BU66" si="133">SUM(BN60:BN65)</f>
        <v>1566</v>
      </c>
      <c r="BO66" s="12">
        <f t="shared" si="133"/>
        <v>3934</v>
      </c>
      <c r="BP66" s="12">
        <f t="shared" si="133"/>
        <v>4302</v>
      </c>
      <c r="BQ66" s="12">
        <f t="shared" si="133"/>
        <v>3664</v>
      </c>
      <c r="BR66" s="12">
        <f t="shared" si="133"/>
        <v>3728</v>
      </c>
      <c r="BS66" s="12">
        <f t="shared" si="133"/>
        <v>5168</v>
      </c>
      <c r="BT66" s="12">
        <f t="shared" si="133"/>
        <v>4947</v>
      </c>
      <c r="BU66" s="11">
        <f t="shared" si="133"/>
        <v>4288</v>
      </c>
      <c r="BV66" s="12">
        <f t="shared" ref="BV66:CS66" si="134">SUM(BV60:BV65)</f>
        <v>68</v>
      </c>
      <c r="BW66" s="12">
        <f t="shared" si="134"/>
        <v>392</v>
      </c>
      <c r="BX66" s="12">
        <f t="shared" si="134"/>
        <v>472</v>
      </c>
      <c r="BY66" s="12">
        <f t="shared" si="134"/>
        <v>585</v>
      </c>
      <c r="BZ66" s="12">
        <f t="shared" si="134"/>
        <v>1018</v>
      </c>
      <c r="CA66" s="12">
        <f t="shared" si="134"/>
        <v>1710</v>
      </c>
      <c r="CB66" s="12">
        <f t="shared" si="132"/>
        <v>1237</v>
      </c>
      <c r="CC66" s="11">
        <f t="shared" si="134"/>
        <v>801</v>
      </c>
      <c r="CD66" s="12">
        <f t="shared" si="134"/>
        <v>304</v>
      </c>
      <c r="CE66" s="12">
        <f t="shared" si="134"/>
        <v>1605</v>
      </c>
      <c r="CF66" s="12">
        <f t="shared" si="134"/>
        <v>2152</v>
      </c>
      <c r="CG66" s="12">
        <f t="shared" si="134"/>
        <v>2268</v>
      </c>
      <c r="CH66" s="12">
        <f t="shared" si="134"/>
        <v>2678</v>
      </c>
      <c r="CI66" s="12">
        <f t="shared" si="134"/>
        <v>2639</v>
      </c>
      <c r="CJ66" s="12">
        <f t="shared" ref="CJ66:CR66" si="135">SUM(CJ60:CJ65)</f>
        <v>1754</v>
      </c>
      <c r="CK66" s="11">
        <f t="shared" si="134"/>
        <v>1385</v>
      </c>
      <c r="CL66" s="12">
        <f t="shared" si="134"/>
        <v>204</v>
      </c>
      <c r="CM66" s="12">
        <f t="shared" si="134"/>
        <v>1415</v>
      </c>
      <c r="CN66" s="12">
        <f t="shared" si="134"/>
        <v>1384</v>
      </c>
      <c r="CO66" s="12">
        <f t="shared" si="134"/>
        <v>1243</v>
      </c>
      <c r="CP66" s="12">
        <f t="shared" si="134"/>
        <v>1693</v>
      </c>
      <c r="CQ66" s="12">
        <f t="shared" si="134"/>
        <v>2364</v>
      </c>
      <c r="CR66" s="12">
        <f t="shared" si="135"/>
        <v>2636</v>
      </c>
      <c r="CS66" s="11">
        <f t="shared" si="134"/>
        <v>3719</v>
      </c>
      <c r="CT66" s="28">
        <f t="shared" ref="CT66:CY66" si="136">SUM(CT60:CT65)</f>
        <v>7088</v>
      </c>
      <c r="CU66" s="32">
        <f t="shared" si="136"/>
        <v>40.83890297303526</v>
      </c>
      <c r="CV66" s="28">
        <f t="shared" si="136"/>
        <v>20780</v>
      </c>
      <c r="CW66" s="32">
        <f t="shared" si="136"/>
        <v>46.030480241006558</v>
      </c>
      <c r="CX66" s="28">
        <f t="shared" si="136"/>
        <v>22347</v>
      </c>
      <c r="CY66" s="32">
        <f t="shared" si="136"/>
        <v>48.827757991565974</v>
      </c>
      <c r="CZ66" s="28">
        <f t="shared" ref="CZ66:DB66" si="137">SUM(CZ60:CZ65)</f>
        <v>26839</v>
      </c>
      <c r="DA66" s="32">
        <f>SUM(DA60:DA65)</f>
        <v>45.384446285743273</v>
      </c>
      <c r="DB66" s="28">
        <f t="shared" si="137"/>
        <v>31740</v>
      </c>
      <c r="DC66" s="32">
        <f>SUM(DC60:DC65)</f>
        <v>47.967356808221247</v>
      </c>
      <c r="DD66" s="28">
        <f t="shared" ref="DD66" si="138">SUM(DD60:DD65)</f>
        <v>34585</v>
      </c>
      <c r="DE66" s="32">
        <f>SUM(DE60:DE65)</f>
        <v>47.539518900343637</v>
      </c>
      <c r="DF66" s="28">
        <f t="shared" ref="DF66:DH66" si="139">SUM(DF60:DF65)</f>
        <v>38659</v>
      </c>
      <c r="DG66" s="27">
        <f t="shared" si="118"/>
        <v>47.746023120245034</v>
      </c>
      <c r="DH66" s="28">
        <f t="shared" si="139"/>
        <v>43391</v>
      </c>
      <c r="DI66" s="27">
        <f t="shared" si="120"/>
        <v>50.862139700624773</v>
      </c>
    </row>
    <row r="67" spans="1:113" ht="15" thickTop="1">
      <c r="A67" s="98" t="s">
        <v>46</v>
      </c>
      <c r="B67" s="61"/>
      <c r="C67" s="61"/>
      <c r="D67" s="61"/>
      <c r="E67" s="61"/>
      <c r="F67" s="61"/>
      <c r="G67" s="61"/>
      <c r="H67" s="61"/>
      <c r="I67" s="9"/>
      <c r="J67" s="61"/>
      <c r="K67" s="61"/>
      <c r="L67" s="61"/>
      <c r="M67" s="61"/>
      <c r="N67" s="61"/>
      <c r="O67" s="61"/>
      <c r="P67" s="61"/>
      <c r="Q67" s="9"/>
      <c r="R67" s="61"/>
      <c r="S67" s="61"/>
      <c r="T67" s="61"/>
      <c r="U67" s="61"/>
      <c r="V67" s="61"/>
      <c r="W67" s="61"/>
      <c r="X67" s="61"/>
      <c r="Y67" s="9"/>
      <c r="AG67" s="9"/>
      <c r="AO67" s="9"/>
      <c r="AW67" s="9"/>
      <c r="BE67" s="9"/>
      <c r="BM67" s="9"/>
      <c r="BU67" s="9"/>
      <c r="CC67" s="9"/>
      <c r="CK67" s="9"/>
      <c r="CS67" s="9"/>
      <c r="CT67" s="22"/>
      <c r="CV67" s="22"/>
      <c r="CX67" s="22"/>
      <c r="CZ67" s="22"/>
      <c r="DA67" s="9"/>
      <c r="DB67" s="22"/>
      <c r="DC67" s="9"/>
      <c r="DD67" s="22"/>
      <c r="DE67" s="9"/>
      <c r="DF67" s="22"/>
      <c r="DG67" s="9"/>
      <c r="DH67" s="22"/>
      <c r="DI67" s="9"/>
    </row>
    <row r="68" spans="1:113">
      <c r="A68" s="106" t="s">
        <v>47</v>
      </c>
      <c r="B68" s="2">
        <v>13</v>
      </c>
      <c r="C68" s="2">
        <v>12</v>
      </c>
      <c r="D68" s="2">
        <v>35</v>
      </c>
      <c r="E68" s="2">
        <v>764</v>
      </c>
      <c r="F68" s="2">
        <v>374</v>
      </c>
      <c r="G68" s="2">
        <v>250</v>
      </c>
      <c r="H68" s="2">
        <v>182</v>
      </c>
      <c r="I68" s="47">
        <v>202</v>
      </c>
      <c r="J68" s="2">
        <v>1</v>
      </c>
      <c r="K68" s="2">
        <v>25</v>
      </c>
      <c r="L68" s="2">
        <v>147</v>
      </c>
      <c r="M68" s="2">
        <v>86</v>
      </c>
      <c r="N68" s="2">
        <v>146</v>
      </c>
      <c r="O68" s="2">
        <v>212</v>
      </c>
      <c r="P68" s="2">
        <v>141</v>
      </c>
      <c r="Q68" s="47">
        <v>129</v>
      </c>
      <c r="R68" s="2">
        <v>128</v>
      </c>
      <c r="S68" s="2">
        <v>171</v>
      </c>
      <c r="T68" s="2">
        <v>300</v>
      </c>
      <c r="U68" s="2">
        <v>295</v>
      </c>
      <c r="V68" s="2">
        <v>260</v>
      </c>
      <c r="W68" s="2">
        <v>387</v>
      </c>
      <c r="X68" s="2">
        <v>321</v>
      </c>
      <c r="Y68" s="47">
        <v>311</v>
      </c>
      <c r="Z68" s="17">
        <v>1</v>
      </c>
      <c r="AA68" s="17">
        <v>0</v>
      </c>
      <c r="AB68" s="17">
        <v>3</v>
      </c>
      <c r="AC68" s="17">
        <v>3</v>
      </c>
      <c r="AD68" s="17">
        <v>0</v>
      </c>
      <c r="AE68" s="17">
        <v>5</v>
      </c>
      <c r="AF68" s="17">
        <v>3</v>
      </c>
      <c r="AG68" s="47">
        <v>14</v>
      </c>
      <c r="AH68" s="17">
        <v>5</v>
      </c>
      <c r="AI68" s="17">
        <v>15</v>
      </c>
      <c r="AJ68" s="17">
        <v>16</v>
      </c>
      <c r="AK68" s="17">
        <v>35</v>
      </c>
      <c r="AL68" s="17">
        <v>15</v>
      </c>
      <c r="AM68" s="17">
        <v>6</v>
      </c>
      <c r="AN68" s="17">
        <v>12</v>
      </c>
      <c r="AO68" s="47">
        <v>20</v>
      </c>
      <c r="AP68" s="17">
        <v>24</v>
      </c>
      <c r="AQ68" s="17">
        <v>19</v>
      </c>
      <c r="AR68" s="17">
        <v>27</v>
      </c>
      <c r="AS68" s="17">
        <v>16</v>
      </c>
      <c r="AT68" s="17">
        <v>48</v>
      </c>
      <c r="AU68" s="17">
        <v>64</v>
      </c>
      <c r="AV68" s="17">
        <v>48</v>
      </c>
      <c r="AW68" s="47">
        <v>45</v>
      </c>
      <c r="AX68" s="3">
        <v>14</v>
      </c>
      <c r="AY68" s="3">
        <v>60</v>
      </c>
      <c r="AZ68" s="3">
        <v>226</v>
      </c>
      <c r="BA68" s="3">
        <v>273</v>
      </c>
      <c r="BB68" s="3">
        <v>54</v>
      </c>
      <c r="BC68" s="3">
        <v>105</v>
      </c>
      <c r="BD68" s="3">
        <v>69</v>
      </c>
      <c r="BE68" s="10">
        <v>118</v>
      </c>
      <c r="BF68" s="3">
        <v>6</v>
      </c>
      <c r="BG68" s="3">
        <v>15</v>
      </c>
      <c r="BH68" s="3">
        <f>6+20</f>
        <v>26</v>
      </c>
      <c r="BI68" s="3">
        <v>56</v>
      </c>
      <c r="BJ68" s="3">
        <v>42</v>
      </c>
      <c r="BK68" s="3">
        <v>1</v>
      </c>
      <c r="BL68" s="3">
        <v>35</v>
      </c>
      <c r="BM68" s="10">
        <v>34</v>
      </c>
      <c r="BN68" s="3">
        <v>58</v>
      </c>
      <c r="BO68" s="3">
        <v>165</v>
      </c>
      <c r="BP68" s="3">
        <v>159</v>
      </c>
      <c r="BQ68" s="3">
        <v>81</v>
      </c>
      <c r="BR68" s="3">
        <v>25</v>
      </c>
      <c r="BS68" s="3">
        <v>65</v>
      </c>
      <c r="BT68" s="3">
        <v>82</v>
      </c>
      <c r="BU68" s="10">
        <v>27</v>
      </c>
      <c r="BV68" s="3">
        <v>2</v>
      </c>
      <c r="BW68" s="3">
        <v>11</v>
      </c>
      <c r="BX68" s="3">
        <v>10</v>
      </c>
      <c r="BY68" s="3">
        <v>7</v>
      </c>
      <c r="BZ68" s="3">
        <v>24</v>
      </c>
      <c r="CA68" s="3">
        <v>17</v>
      </c>
      <c r="CB68" s="3">
        <v>13</v>
      </c>
      <c r="CC68" s="10">
        <v>17</v>
      </c>
      <c r="CD68" s="3">
        <v>18</v>
      </c>
      <c r="CE68" s="3">
        <v>50</v>
      </c>
      <c r="CF68" s="3">
        <v>75</v>
      </c>
      <c r="CG68" s="3">
        <v>73</v>
      </c>
      <c r="CH68" s="3">
        <v>43</v>
      </c>
      <c r="CI68" s="3">
        <v>38</v>
      </c>
      <c r="CJ68" s="3">
        <v>54</v>
      </c>
      <c r="CK68" s="10">
        <v>45</v>
      </c>
      <c r="CL68" s="3">
        <v>6</v>
      </c>
      <c r="CM68" s="3">
        <v>11</v>
      </c>
      <c r="CN68" s="3">
        <v>30</v>
      </c>
      <c r="CO68" s="3">
        <v>15</v>
      </c>
      <c r="CP68" s="3">
        <v>32</v>
      </c>
      <c r="CQ68" s="3">
        <v>18</v>
      </c>
      <c r="CR68" s="3">
        <v>31</v>
      </c>
      <c r="CS68" s="10">
        <v>82</v>
      </c>
      <c r="CT68" s="18">
        <f t="shared" si="16"/>
        <v>276</v>
      </c>
      <c r="CU68" s="37">
        <f>CT68*100/$CT$87</f>
        <v>1.5902281631712376</v>
      </c>
      <c r="CV68" s="18">
        <f>SUMIF($B$3:$CS$3,"=2019",$B68:$CS68)</f>
        <v>554</v>
      </c>
      <c r="CW68" s="37">
        <f>CV68*100/$CV$87</f>
        <v>1.227184121920964</v>
      </c>
      <c r="CX68" s="18">
        <f>SUMIF($B$3:$CS$3,"=2020",$B68:$CS68)</f>
        <v>1054</v>
      </c>
      <c r="CY68" s="37">
        <f>CX68*100/$CX$87</f>
        <v>2.3029693884239735</v>
      </c>
      <c r="CZ68" s="18">
        <f>SUMIF($B$3:$CS$3,"=2021",$B68:$CS68)</f>
        <v>1704</v>
      </c>
      <c r="DA68" s="25">
        <f>CZ68*100/$CZ$87</f>
        <v>2.8814447807633123</v>
      </c>
      <c r="DB68" s="18">
        <f>SUMIF($B$3:$CS$3,"=2022",$B68:$CS68)</f>
        <v>1063</v>
      </c>
      <c r="DC68" s="25">
        <f>DB68*100/$DB$87</f>
        <v>1.6064681880006044</v>
      </c>
      <c r="DD68" s="18">
        <f>SUMIF($B$3:$CS$3,"=2023",$B68:$CS68)</f>
        <v>1168</v>
      </c>
      <c r="DE68" s="25">
        <f>DD68*100/$DD$87</f>
        <v>1.6054982817869417</v>
      </c>
      <c r="DF68" s="18">
        <f>SUMIF($B$3:$CS$3,"=2024",$B68:$CS68)</f>
        <v>991</v>
      </c>
      <c r="DG68" s="25">
        <f t="shared" ref="DG68:DG73" si="140">DF68*100/$DF$87</f>
        <v>1.2239403221025591</v>
      </c>
      <c r="DH68" s="18">
        <f>SUMIF($B$3:$CS$3,"=2025",$B68:$CS68)</f>
        <v>1044</v>
      </c>
      <c r="DI68" s="25">
        <f t="shared" ref="DI68:DI73" si="141">DH68*100/$DH$87</f>
        <v>1.2237577803565778</v>
      </c>
    </row>
    <row r="69" spans="1:113">
      <c r="A69" s="106" t="s">
        <v>48</v>
      </c>
      <c r="B69" s="2">
        <v>12</v>
      </c>
      <c r="C69" s="2">
        <v>20</v>
      </c>
      <c r="D69" s="2">
        <v>60</v>
      </c>
      <c r="E69" s="2">
        <v>851</v>
      </c>
      <c r="F69" s="2">
        <v>1105</v>
      </c>
      <c r="G69" s="2">
        <v>992</v>
      </c>
      <c r="H69" s="2">
        <v>575</v>
      </c>
      <c r="I69" s="47">
        <v>329</v>
      </c>
      <c r="J69" s="2">
        <v>51</v>
      </c>
      <c r="K69" s="2">
        <v>70</v>
      </c>
      <c r="L69" s="2">
        <v>47</v>
      </c>
      <c r="M69" s="2">
        <v>58</v>
      </c>
      <c r="N69" s="2">
        <v>71</v>
      </c>
      <c r="O69" s="2">
        <v>105</v>
      </c>
      <c r="P69" s="2">
        <v>33</v>
      </c>
      <c r="Q69" s="47">
        <v>68</v>
      </c>
      <c r="R69" s="2">
        <v>137</v>
      </c>
      <c r="S69" s="2">
        <v>262</v>
      </c>
      <c r="T69" s="2">
        <v>316</v>
      </c>
      <c r="U69" s="2">
        <v>387</v>
      </c>
      <c r="V69" s="2">
        <v>485</v>
      </c>
      <c r="W69" s="2">
        <v>431</v>
      </c>
      <c r="X69" s="2">
        <v>334</v>
      </c>
      <c r="Y69" s="47">
        <v>363</v>
      </c>
      <c r="Z69" s="17">
        <v>0</v>
      </c>
      <c r="AA69" s="17">
        <v>10</v>
      </c>
      <c r="AB69" s="17">
        <v>11</v>
      </c>
      <c r="AC69" s="17">
        <v>14</v>
      </c>
      <c r="AD69" s="17">
        <v>33</v>
      </c>
      <c r="AE69" s="17">
        <v>6</v>
      </c>
      <c r="AF69" s="17">
        <v>25</v>
      </c>
      <c r="AG69" s="47">
        <v>62</v>
      </c>
      <c r="AH69" s="17">
        <v>53</v>
      </c>
      <c r="AI69" s="17">
        <v>180</v>
      </c>
      <c r="AJ69" s="17">
        <v>27</v>
      </c>
      <c r="AK69" s="17">
        <v>86</v>
      </c>
      <c r="AL69" s="17">
        <v>20</v>
      </c>
      <c r="AM69" s="17">
        <v>25</v>
      </c>
      <c r="AN69" s="17">
        <v>65</v>
      </c>
      <c r="AO69" s="47">
        <v>98</v>
      </c>
      <c r="AP69" s="17">
        <v>34</v>
      </c>
      <c r="AQ69" s="17">
        <v>80</v>
      </c>
      <c r="AR69" s="17">
        <v>35</v>
      </c>
      <c r="AS69" s="17">
        <v>9</v>
      </c>
      <c r="AT69" s="17">
        <v>29</v>
      </c>
      <c r="AU69" s="17">
        <v>69</v>
      </c>
      <c r="AV69" s="17">
        <v>58</v>
      </c>
      <c r="AW69" s="47">
        <v>44</v>
      </c>
      <c r="AX69" s="3">
        <v>42</v>
      </c>
      <c r="AY69" s="3">
        <v>142</v>
      </c>
      <c r="AZ69" s="3">
        <v>133</v>
      </c>
      <c r="BA69" s="3">
        <v>73</v>
      </c>
      <c r="BB69" s="3">
        <v>79</v>
      </c>
      <c r="BC69" s="3">
        <v>85</v>
      </c>
      <c r="BD69" s="3">
        <v>87</v>
      </c>
      <c r="BE69" s="10">
        <v>104</v>
      </c>
      <c r="BF69" s="3">
        <v>2</v>
      </c>
      <c r="BG69" s="3">
        <v>21</v>
      </c>
      <c r="BH69" s="3">
        <f>11+31</f>
        <v>42</v>
      </c>
      <c r="BI69" s="3">
        <v>45</v>
      </c>
      <c r="BJ69" s="3">
        <v>61</v>
      </c>
      <c r="BK69" s="3">
        <v>37</v>
      </c>
      <c r="BL69" s="3">
        <v>166</v>
      </c>
      <c r="BM69" s="10">
        <v>175</v>
      </c>
      <c r="BN69" s="3">
        <v>78</v>
      </c>
      <c r="BO69" s="3">
        <v>196</v>
      </c>
      <c r="BP69" s="3">
        <v>108</v>
      </c>
      <c r="BQ69" s="3">
        <v>45</v>
      </c>
      <c r="BR69" s="3">
        <v>34</v>
      </c>
      <c r="BS69" s="3">
        <v>53</v>
      </c>
      <c r="BT69" s="3">
        <v>56</v>
      </c>
      <c r="BU69" s="10">
        <v>24</v>
      </c>
      <c r="BV69" s="3">
        <v>14</v>
      </c>
      <c r="BW69" s="3">
        <v>38</v>
      </c>
      <c r="BX69" s="3">
        <v>7</v>
      </c>
      <c r="BY69" s="3">
        <v>10</v>
      </c>
      <c r="BZ69" s="3">
        <v>6</v>
      </c>
      <c r="CA69" s="3">
        <v>2</v>
      </c>
      <c r="CB69" s="3">
        <v>16</v>
      </c>
      <c r="CC69" s="10">
        <v>14</v>
      </c>
      <c r="CD69" s="3">
        <v>6</v>
      </c>
      <c r="CE69" s="3">
        <v>42</v>
      </c>
      <c r="CF69" s="3">
        <v>34</v>
      </c>
      <c r="CG69" s="3">
        <v>24</v>
      </c>
      <c r="CH69" s="3">
        <v>34</v>
      </c>
      <c r="CI69" s="3">
        <v>32</v>
      </c>
      <c r="CJ69" s="3">
        <v>36</v>
      </c>
      <c r="CK69" s="10">
        <v>23</v>
      </c>
      <c r="CL69" s="3">
        <v>1</v>
      </c>
      <c r="CM69" s="3">
        <v>11</v>
      </c>
      <c r="CN69" s="3">
        <v>7</v>
      </c>
      <c r="CO69" s="3">
        <v>15</v>
      </c>
      <c r="CP69" s="3">
        <v>6</v>
      </c>
      <c r="CQ69" s="3">
        <v>12</v>
      </c>
      <c r="CR69" s="3">
        <v>15</v>
      </c>
      <c r="CS69" s="10">
        <v>41</v>
      </c>
      <c r="CT69" s="18">
        <f t="shared" si="16"/>
        <v>430</v>
      </c>
      <c r="CU69" s="37">
        <f t="shared" ref="CU69:CU72" si="142">CT69*100/$CT$87</f>
        <v>2.477529384650841</v>
      </c>
      <c r="CV69" s="18">
        <f t="shared" ref="CV69:CV72" si="143">SUMIF($B$3:$CS$3,"=2019",$B69:$CS69)</f>
        <v>1072</v>
      </c>
      <c r="CW69" s="37">
        <f t="shared" ref="CW69:CW72" si="144">CV69*100/$CV$87</f>
        <v>2.3746234272550062</v>
      </c>
      <c r="CX69" s="18">
        <f t="shared" ref="CX69:CX72" si="145">SUMIF($B$3:$CS$3,"=2020",$B69:$CS69)</f>
        <v>827</v>
      </c>
      <c r="CY69" s="37">
        <f t="shared" ref="CY69:CY72" si="146">CX69*100/$CX$87</f>
        <v>1.8069788275394936</v>
      </c>
      <c r="CZ69" s="18">
        <f t="shared" ref="CZ69:CZ72" si="147">SUMIF($B$3:$CS$3,"=2021",$B69:$CS69)</f>
        <v>1617</v>
      </c>
      <c r="DA69" s="25">
        <f t="shared" ref="DA69:DA72" si="148">CZ69*100/$CZ$87</f>
        <v>2.7343287620271575</v>
      </c>
      <c r="DB69" s="18">
        <f>SUMIF($B$3:$CS$3,"=2022",$B69:$CS69)</f>
        <v>1963</v>
      </c>
      <c r="DC69" s="25">
        <f>DB69*100/$DB$87</f>
        <v>2.9666011787819255</v>
      </c>
      <c r="DD69" s="18">
        <f>SUMIF($B$3:$CS$3,"=2023",$B69:$CS69)</f>
        <v>1849</v>
      </c>
      <c r="DE69" s="25">
        <f>DD69*100/$DD$87</f>
        <v>2.5415807560137456</v>
      </c>
      <c r="DF69" s="18">
        <f>SUMIF($B$3:$CS$3,"=2024",$B69:$CS69)</f>
        <v>1466</v>
      </c>
      <c r="DG69" s="25">
        <f t="shared" si="140"/>
        <v>1.8105918387511115</v>
      </c>
      <c r="DH69" s="18">
        <f>SUMIF($B$3:$CS$3,"=2025",$B69:$CS69)</f>
        <v>1345</v>
      </c>
      <c r="DI69" s="25">
        <f t="shared" si="141"/>
        <v>1.5765844967237519</v>
      </c>
    </row>
    <row r="70" spans="1:113">
      <c r="A70" s="106" t="s">
        <v>49</v>
      </c>
      <c r="B70" s="2">
        <v>4</v>
      </c>
      <c r="C70" s="2">
        <v>4</v>
      </c>
      <c r="D70" s="2">
        <v>8</v>
      </c>
      <c r="E70" s="2">
        <v>33</v>
      </c>
      <c r="F70" s="2">
        <v>36</v>
      </c>
      <c r="G70" s="2">
        <v>28</v>
      </c>
      <c r="H70" s="2">
        <v>25</v>
      </c>
      <c r="I70" s="47">
        <v>11</v>
      </c>
      <c r="J70" s="2">
        <v>0</v>
      </c>
      <c r="K70" s="2">
        <v>0</v>
      </c>
      <c r="L70" s="2">
        <v>8</v>
      </c>
      <c r="M70" s="2">
        <v>3</v>
      </c>
      <c r="N70" s="2">
        <v>13</v>
      </c>
      <c r="O70" s="2">
        <v>39</v>
      </c>
      <c r="P70" s="2">
        <v>14</v>
      </c>
      <c r="Q70" s="47">
        <v>28</v>
      </c>
      <c r="R70" s="2">
        <v>17</v>
      </c>
      <c r="S70" s="2">
        <v>28</v>
      </c>
      <c r="T70" s="2">
        <v>21</v>
      </c>
      <c r="U70" s="2">
        <v>20</v>
      </c>
      <c r="V70" s="2">
        <v>24</v>
      </c>
      <c r="W70" s="2">
        <v>27</v>
      </c>
      <c r="X70" s="2">
        <v>18</v>
      </c>
      <c r="Y70" s="47">
        <v>44</v>
      </c>
      <c r="Z70" s="17">
        <v>0</v>
      </c>
      <c r="AA70" s="17">
        <v>1</v>
      </c>
      <c r="AB70" s="17">
        <v>0</v>
      </c>
      <c r="AC70" s="17">
        <v>1</v>
      </c>
      <c r="AD70" s="17">
        <v>1</v>
      </c>
      <c r="AE70" s="17">
        <v>0</v>
      </c>
      <c r="AF70" s="17">
        <v>0</v>
      </c>
      <c r="AG70" s="47">
        <v>2</v>
      </c>
      <c r="AH70" s="17">
        <v>4</v>
      </c>
      <c r="AI70" s="17">
        <v>11</v>
      </c>
      <c r="AJ70" s="17">
        <v>20</v>
      </c>
      <c r="AK70" s="17">
        <v>6</v>
      </c>
      <c r="AL70" s="17">
        <v>2</v>
      </c>
      <c r="AM70" s="17">
        <v>0</v>
      </c>
      <c r="AN70" s="17">
        <v>3</v>
      </c>
      <c r="AO70" s="47">
        <v>1</v>
      </c>
      <c r="AP70" s="17">
        <v>0</v>
      </c>
      <c r="AQ70" s="17">
        <v>2</v>
      </c>
      <c r="AR70" s="17">
        <v>0</v>
      </c>
      <c r="AS70" s="17">
        <v>5</v>
      </c>
      <c r="AT70" s="17">
        <v>14</v>
      </c>
      <c r="AU70" s="17">
        <v>6</v>
      </c>
      <c r="AV70" s="17">
        <v>4</v>
      </c>
      <c r="AW70" s="47">
        <v>3</v>
      </c>
      <c r="AX70" s="3">
        <v>3</v>
      </c>
      <c r="AY70" s="3">
        <v>4</v>
      </c>
      <c r="AZ70" s="3">
        <v>52</v>
      </c>
      <c r="BA70" s="3">
        <v>12</v>
      </c>
      <c r="BB70" s="3">
        <v>12</v>
      </c>
      <c r="BC70" s="3">
        <v>11</v>
      </c>
      <c r="BD70" s="3">
        <v>1</v>
      </c>
      <c r="BE70" s="10">
        <v>3</v>
      </c>
      <c r="BF70" s="3">
        <v>2</v>
      </c>
      <c r="BG70" s="3">
        <v>5</v>
      </c>
      <c r="BH70" s="3">
        <f>3+5</f>
        <v>8</v>
      </c>
      <c r="BI70" s="3">
        <v>8</v>
      </c>
      <c r="BJ70" s="3">
        <v>4</v>
      </c>
      <c r="BK70" s="3">
        <v>0</v>
      </c>
      <c r="BL70" s="3">
        <v>13</v>
      </c>
      <c r="BM70" s="10">
        <v>33</v>
      </c>
      <c r="BN70" s="3">
        <v>4</v>
      </c>
      <c r="BO70" s="3">
        <v>6</v>
      </c>
      <c r="BP70" s="3">
        <v>2</v>
      </c>
      <c r="BQ70" s="3">
        <v>5</v>
      </c>
      <c r="BR70" s="3">
        <v>1</v>
      </c>
      <c r="BS70" s="3">
        <v>2</v>
      </c>
      <c r="BT70" s="3">
        <v>13</v>
      </c>
      <c r="BU70" s="10">
        <v>1</v>
      </c>
      <c r="BV70" s="3">
        <v>0</v>
      </c>
      <c r="BW70" s="3">
        <v>16</v>
      </c>
      <c r="BX70" s="3">
        <v>2</v>
      </c>
      <c r="BY70" s="3">
        <v>0</v>
      </c>
      <c r="BZ70" s="3">
        <v>2</v>
      </c>
      <c r="CA70" s="3">
        <v>3</v>
      </c>
      <c r="CB70" s="3">
        <v>6</v>
      </c>
      <c r="CC70" s="10">
        <v>0</v>
      </c>
      <c r="CD70" s="3">
        <v>1</v>
      </c>
      <c r="CE70" s="3">
        <v>9</v>
      </c>
      <c r="CF70" s="3">
        <v>12</v>
      </c>
      <c r="CG70" s="3">
        <v>17</v>
      </c>
      <c r="CH70" s="3">
        <v>2</v>
      </c>
      <c r="CI70" s="3">
        <v>4</v>
      </c>
      <c r="CJ70" s="3">
        <v>9</v>
      </c>
      <c r="CK70" s="10">
        <v>2</v>
      </c>
      <c r="CL70" s="3">
        <v>1</v>
      </c>
      <c r="CM70" s="3">
        <v>4</v>
      </c>
      <c r="CN70" s="3">
        <v>3</v>
      </c>
      <c r="CO70" s="3">
        <v>1</v>
      </c>
      <c r="CP70" s="3">
        <v>2</v>
      </c>
      <c r="CQ70" s="3">
        <v>1</v>
      </c>
      <c r="CR70" s="3">
        <v>3</v>
      </c>
      <c r="CS70" s="10">
        <v>7</v>
      </c>
      <c r="CT70" s="18">
        <f t="shared" si="16"/>
        <v>36</v>
      </c>
      <c r="CU70" s="37">
        <f t="shared" si="142"/>
        <v>0.20742106476146577</v>
      </c>
      <c r="CV70" s="18">
        <f t="shared" si="143"/>
        <v>90</v>
      </c>
      <c r="CW70" s="37">
        <f t="shared" si="144"/>
        <v>0.19936204146730463</v>
      </c>
      <c r="CX70" s="18">
        <f t="shared" si="145"/>
        <v>136</v>
      </c>
      <c r="CY70" s="37">
        <f t="shared" si="146"/>
        <v>0.29715734044180303</v>
      </c>
      <c r="CZ70" s="18">
        <f t="shared" si="147"/>
        <v>111</v>
      </c>
      <c r="DA70" s="25">
        <f t="shared" si="148"/>
        <v>0.18769974804268055</v>
      </c>
      <c r="DB70" s="18">
        <f>SUMIF($B$3:$CS$3,"=2022",$B70:$CS70)</f>
        <v>113</v>
      </c>
      <c r="DC70" s="25">
        <f>DB70*100/$DB$87</f>
        <v>0.17077225328698806</v>
      </c>
      <c r="DD70" s="18">
        <f>SUMIF($B$3:$CS$3,"=2023",$B70:$CS70)</f>
        <v>121</v>
      </c>
      <c r="DE70" s="25">
        <f>DD70*100/$DD$87</f>
        <v>0.16632302405498281</v>
      </c>
      <c r="DF70" s="18">
        <f>SUMIF($B$3:$CS$3,"=2024",$B70:$CS70)</f>
        <v>109</v>
      </c>
      <c r="DG70" s="25">
        <f t="shared" si="140"/>
        <v>0.13462108487303626</v>
      </c>
      <c r="DH70" s="18">
        <f>SUMIF($B$3:$CS$3,"=2025",$B70:$CS70)</f>
        <v>135</v>
      </c>
      <c r="DI70" s="25">
        <f t="shared" si="141"/>
        <v>0.15824454056335058</v>
      </c>
    </row>
    <row r="71" spans="1:113">
      <c r="A71" s="104" t="s">
        <v>50</v>
      </c>
      <c r="B71" s="2">
        <v>5</v>
      </c>
      <c r="C71" s="2">
        <v>10</v>
      </c>
      <c r="D71" s="2">
        <v>8</v>
      </c>
      <c r="E71" s="2">
        <v>53</v>
      </c>
      <c r="F71" s="2">
        <v>42</v>
      </c>
      <c r="G71" s="2">
        <v>39</v>
      </c>
      <c r="H71" s="2">
        <v>55</v>
      </c>
      <c r="I71" s="47">
        <v>57</v>
      </c>
      <c r="J71" s="2">
        <v>34</v>
      </c>
      <c r="K71" s="2">
        <v>42</v>
      </c>
      <c r="L71" s="2">
        <v>31</v>
      </c>
      <c r="M71" s="2">
        <v>25</v>
      </c>
      <c r="N71" s="2">
        <v>32</v>
      </c>
      <c r="O71" s="2">
        <v>37</v>
      </c>
      <c r="P71" s="2">
        <v>15</v>
      </c>
      <c r="Q71" s="47">
        <v>24</v>
      </c>
      <c r="R71" s="2">
        <v>60</v>
      </c>
      <c r="S71" s="2">
        <v>111</v>
      </c>
      <c r="T71" s="2">
        <v>75</v>
      </c>
      <c r="U71" s="2">
        <v>98</v>
      </c>
      <c r="V71" s="2">
        <v>53</v>
      </c>
      <c r="W71" s="2">
        <v>113</v>
      </c>
      <c r="X71" s="2">
        <v>44</v>
      </c>
      <c r="Y71" s="47">
        <v>52</v>
      </c>
      <c r="Z71" s="17">
        <v>0</v>
      </c>
      <c r="AA71" s="17">
        <v>1</v>
      </c>
      <c r="AB71" s="17">
        <v>2</v>
      </c>
      <c r="AC71" s="17">
        <v>6</v>
      </c>
      <c r="AD71" s="17">
        <v>1</v>
      </c>
      <c r="AE71" s="17">
        <v>0</v>
      </c>
      <c r="AF71" s="17">
        <v>0</v>
      </c>
      <c r="AG71" s="47">
        <v>16</v>
      </c>
      <c r="AH71" s="17">
        <v>41</v>
      </c>
      <c r="AI71" s="17">
        <v>61</v>
      </c>
      <c r="AJ71" s="17">
        <v>9</v>
      </c>
      <c r="AK71" s="17">
        <v>36</v>
      </c>
      <c r="AL71" s="17">
        <v>8</v>
      </c>
      <c r="AM71" s="17">
        <v>8</v>
      </c>
      <c r="AN71" s="17">
        <v>31</v>
      </c>
      <c r="AO71" s="47">
        <v>20</v>
      </c>
      <c r="AP71" s="17">
        <v>5</v>
      </c>
      <c r="AQ71" s="17">
        <v>8</v>
      </c>
      <c r="AR71" s="17">
        <v>18</v>
      </c>
      <c r="AS71" s="17">
        <v>4</v>
      </c>
      <c r="AT71" s="17">
        <v>8</v>
      </c>
      <c r="AU71" s="17">
        <v>13</v>
      </c>
      <c r="AV71" s="17">
        <v>23</v>
      </c>
      <c r="AW71" s="47">
        <v>9</v>
      </c>
      <c r="AX71" s="3">
        <v>48</v>
      </c>
      <c r="AY71" s="3">
        <v>17</v>
      </c>
      <c r="AZ71" s="3">
        <v>34</v>
      </c>
      <c r="BA71" s="3">
        <v>32</v>
      </c>
      <c r="BB71" s="3">
        <v>23</v>
      </c>
      <c r="BC71" s="3">
        <v>8</v>
      </c>
      <c r="BD71" s="3">
        <v>14</v>
      </c>
      <c r="BE71" s="10">
        <v>16</v>
      </c>
      <c r="BF71" s="3">
        <v>7</v>
      </c>
      <c r="BG71" s="3">
        <v>23</v>
      </c>
      <c r="BH71" s="3">
        <f>11+29</f>
        <v>40</v>
      </c>
      <c r="BI71" s="3">
        <v>23</v>
      </c>
      <c r="BJ71" s="3">
        <v>31</v>
      </c>
      <c r="BK71" s="3">
        <v>1</v>
      </c>
      <c r="BL71" s="3">
        <v>61</v>
      </c>
      <c r="BM71" s="10">
        <v>58</v>
      </c>
      <c r="BN71" s="3">
        <v>8</v>
      </c>
      <c r="BO71" s="3">
        <v>11</v>
      </c>
      <c r="BP71" s="3">
        <v>10</v>
      </c>
      <c r="BQ71" s="3">
        <v>10</v>
      </c>
      <c r="BR71" s="3">
        <v>1</v>
      </c>
      <c r="BS71" s="3">
        <v>4</v>
      </c>
      <c r="BT71" s="3">
        <v>24</v>
      </c>
      <c r="BU71" s="10">
        <v>7</v>
      </c>
      <c r="BV71" s="3">
        <v>2</v>
      </c>
      <c r="BW71" s="3">
        <v>5</v>
      </c>
      <c r="BX71" s="3">
        <v>5</v>
      </c>
      <c r="BY71" s="3">
        <v>0</v>
      </c>
      <c r="BZ71" s="3">
        <v>2</v>
      </c>
      <c r="CA71" s="3">
        <v>0</v>
      </c>
      <c r="CB71" s="3">
        <v>7</v>
      </c>
      <c r="CC71" s="10">
        <v>4</v>
      </c>
      <c r="CD71" s="3">
        <v>0</v>
      </c>
      <c r="CE71" s="3">
        <v>8</v>
      </c>
      <c r="CF71" s="3">
        <v>10</v>
      </c>
      <c r="CG71" s="3">
        <v>2</v>
      </c>
      <c r="CH71" s="3">
        <v>13</v>
      </c>
      <c r="CI71" s="3">
        <v>28</v>
      </c>
      <c r="CJ71" s="3">
        <v>4</v>
      </c>
      <c r="CK71" s="10">
        <v>10</v>
      </c>
      <c r="CL71" s="3">
        <v>1</v>
      </c>
      <c r="CM71" s="3">
        <v>4</v>
      </c>
      <c r="CN71" s="3">
        <v>13</v>
      </c>
      <c r="CO71" s="3">
        <v>5</v>
      </c>
      <c r="CP71" s="3">
        <v>8</v>
      </c>
      <c r="CQ71" s="3">
        <v>4</v>
      </c>
      <c r="CR71" s="3">
        <v>70</v>
      </c>
      <c r="CS71" s="10">
        <v>15</v>
      </c>
      <c r="CT71" s="18">
        <f t="shared" si="16"/>
        <v>211</v>
      </c>
      <c r="CU71" s="37">
        <f t="shared" si="142"/>
        <v>1.2157179073519244</v>
      </c>
      <c r="CV71" s="18">
        <f t="shared" si="143"/>
        <v>301</v>
      </c>
      <c r="CW71" s="37">
        <f t="shared" si="144"/>
        <v>0.66675527201842988</v>
      </c>
      <c r="CX71" s="18">
        <f t="shared" si="145"/>
        <v>255</v>
      </c>
      <c r="CY71" s="37">
        <f t="shared" si="146"/>
        <v>0.55717001332838068</v>
      </c>
      <c r="CZ71" s="18">
        <f t="shared" si="147"/>
        <v>294</v>
      </c>
      <c r="DA71" s="25">
        <f t="shared" si="148"/>
        <v>0.49715068400493767</v>
      </c>
      <c r="DB71" s="18">
        <f>SUMIF($B$3:$CS$3,"=2022",$B71:$CS71)</f>
        <v>222</v>
      </c>
      <c r="DC71" s="25">
        <f>DB71*100/$DB$87</f>
        <v>0.33549947105939248</v>
      </c>
      <c r="DD71" s="18">
        <f>SUMIF($B$3:$CS$3,"=2023",$B71:$CS71)</f>
        <v>255</v>
      </c>
      <c r="DE71" s="25">
        <f>DD71*100/$DD$87</f>
        <v>0.35051546391752575</v>
      </c>
      <c r="DF71" s="18">
        <f>SUMIF($B$3:$CS$3,"=2024",$B71:$CS71)</f>
        <v>348</v>
      </c>
      <c r="DG71" s="25">
        <f t="shared" si="140"/>
        <v>0.42979942693409739</v>
      </c>
      <c r="DH71" s="18">
        <f>SUMIF($B$3:$CS$3,"=2025",$B71:$CS71)</f>
        <v>288</v>
      </c>
      <c r="DI71" s="25">
        <f t="shared" si="141"/>
        <v>0.33758835320181452</v>
      </c>
    </row>
    <row r="72" spans="1:113">
      <c r="A72" s="104" t="s">
        <v>51</v>
      </c>
      <c r="B72" s="2">
        <v>49</v>
      </c>
      <c r="C72" s="2">
        <v>90</v>
      </c>
      <c r="D72" s="2">
        <v>83</v>
      </c>
      <c r="E72" s="2">
        <v>447</v>
      </c>
      <c r="F72" s="2">
        <v>648</v>
      </c>
      <c r="G72" s="2">
        <v>501</v>
      </c>
      <c r="H72" s="2">
        <v>1082</v>
      </c>
      <c r="I72" s="47">
        <v>829</v>
      </c>
      <c r="J72" s="2">
        <v>11</v>
      </c>
      <c r="K72" s="2">
        <v>87</v>
      </c>
      <c r="L72" s="2">
        <v>83</v>
      </c>
      <c r="M72" s="2">
        <v>43</v>
      </c>
      <c r="N72" s="2">
        <v>87</v>
      </c>
      <c r="O72" s="2">
        <v>51</v>
      </c>
      <c r="P72" s="2">
        <v>106</v>
      </c>
      <c r="Q72" s="47">
        <v>118</v>
      </c>
      <c r="R72" s="2">
        <v>214</v>
      </c>
      <c r="S72" s="2">
        <v>425</v>
      </c>
      <c r="T72" s="2">
        <v>407</v>
      </c>
      <c r="U72" s="2">
        <v>249</v>
      </c>
      <c r="V72" s="2">
        <v>468</v>
      </c>
      <c r="W72" s="2">
        <v>586</v>
      </c>
      <c r="X72" s="2">
        <v>635</v>
      </c>
      <c r="Y72" s="47">
        <v>579</v>
      </c>
      <c r="Z72" s="17">
        <v>4</v>
      </c>
      <c r="AA72" s="17">
        <v>0</v>
      </c>
      <c r="AB72" s="17">
        <v>1</v>
      </c>
      <c r="AC72" s="17">
        <v>1</v>
      </c>
      <c r="AD72" s="17">
        <v>2</v>
      </c>
      <c r="AE72" s="17">
        <v>6</v>
      </c>
      <c r="AF72" s="17">
        <v>8</v>
      </c>
      <c r="AG72" s="47">
        <v>28</v>
      </c>
      <c r="AH72" s="17">
        <v>19</v>
      </c>
      <c r="AI72" s="17">
        <v>131</v>
      </c>
      <c r="AJ72" s="17">
        <v>20</v>
      </c>
      <c r="AK72" s="17">
        <v>72</v>
      </c>
      <c r="AL72" s="17">
        <v>36</v>
      </c>
      <c r="AM72" s="17">
        <v>50</v>
      </c>
      <c r="AN72" s="17">
        <v>53</v>
      </c>
      <c r="AO72" s="47">
        <v>84</v>
      </c>
      <c r="AP72" s="17">
        <v>16</v>
      </c>
      <c r="AQ72" s="17">
        <v>31</v>
      </c>
      <c r="AR72" s="17">
        <v>69</v>
      </c>
      <c r="AS72" s="17">
        <v>58</v>
      </c>
      <c r="AT72" s="17">
        <v>109</v>
      </c>
      <c r="AU72" s="17">
        <v>251</v>
      </c>
      <c r="AV72" s="17">
        <v>206</v>
      </c>
      <c r="AW72" s="47">
        <v>48</v>
      </c>
      <c r="AX72" s="3">
        <v>44</v>
      </c>
      <c r="AY72" s="3">
        <v>155</v>
      </c>
      <c r="AZ72" s="3">
        <v>362</v>
      </c>
      <c r="BA72" s="3">
        <v>257</v>
      </c>
      <c r="BB72" s="3">
        <v>254</v>
      </c>
      <c r="BC72" s="3">
        <v>254</v>
      </c>
      <c r="BD72" s="3">
        <v>257</v>
      </c>
      <c r="BE72" s="10">
        <v>343</v>
      </c>
      <c r="BF72" s="3">
        <v>5</v>
      </c>
      <c r="BG72" s="3">
        <v>49</v>
      </c>
      <c r="BH72" s="3">
        <f>22+25</f>
        <v>47</v>
      </c>
      <c r="BI72" s="3">
        <v>90</v>
      </c>
      <c r="BJ72" s="3">
        <v>137</v>
      </c>
      <c r="BK72" s="3">
        <v>0</v>
      </c>
      <c r="BL72" s="3">
        <v>112</v>
      </c>
      <c r="BM72" s="10">
        <v>132</v>
      </c>
      <c r="BN72" s="3">
        <v>30</v>
      </c>
      <c r="BO72" s="3">
        <v>32</v>
      </c>
      <c r="BP72" s="3">
        <v>40</v>
      </c>
      <c r="BQ72" s="3">
        <v>46</v>
      </c>
      <c r="BR72" s="3">
        <v>34</v>
      </c>
      <c r="BS72" s="3">
        <v>84</v>
      </c>
      <c r="BT72" s="3">
        <v>40</v>
      </c>
      <c r="BU72" s="10">
        <v>28</v>
      </c>
      <c r="BV72" s="3">
        <v>1</v>
      </c>
      <c r="BW72" s="3">
        <v>4</v>
      </c>
      <c r="BX72" s="3">
        <v>24</v>
      </c>
      <c r="BY72" s="3">
        <v>13</v>
      </c>
      <c r="BZ72" s="3">
        <v>10</v>
      </c>
      <c r="CA72" s="3">
        <v>6</v>
      </c>
      <c r="CB72" s="3">
        <v>43</v>
      </c>
      <c r="CC72" s="10">
        <v>69</v>
      </c>
      <c r="CD72" s="3">
        <v>20</v>
      </c>
      <c r="CE72" s="3">
        <v>82</v>
      </c>
      <c r="CF72" s="3">
        <v>77</v>
      </c>
      <c r="CG72" s="3">
        <v>130</v>
      </c>
      <c r="CH72" s="3">
        <v>161</v>
      </c>
      <c r="CI72" s="3">
        <v>159</v>
      </c>
      <c r="CJ72" s="3">
        <v>114</v>
      </c>
      <c r="CK72" s="10">
        <v>103</v>
      </c>
      <c r="CL72" s="3">
        <v>3</v>
      </c>
      <c r="CM72" s="3">
        <v>20</v>
      </c>
      <c r="CN72" s="3">
        <v>50</v>
      </c>
      <c r="CO72" s="3">
        <v>72</v>
      </c>
      <c r="CP72" s="3">
        <v>146</v>
      </c>
      <c r="CQ72" s="3">
        <v>98</v>
      </c>
      <c r="CR72" s="3">
        <v>131</v>
      </c>
      <c r="CS72" s="10">
        <v>220</v>
      </c>
      <c r="CT72" s="18">
        <f t="shared" si="16"/>
        <v>416</v>
      </c>
      <c r="CU72" s="37">
        <f t="shared" si="142"/>
        <v>2.3968656372436046</v>
      </c>
      <c r="CV72" s="18">
        <f t="shared" si="143"/>
        <v>1106</v>
      </c>
      <c r="CW72" s="37">
        <f t="shared" si="144"/>
        <v>2.4499379762537656</v>
      </c>
      <c r="CX72" s="18">
        <f t="shared" si="145"/>
        <v>1263</v>
      </c>
      <c r="CY72" s="37">
        <f t="shared" si="146"/>
        <v>2.7596303013088033</v>
      </c>
      <c r="CZ72" s="18">
        <f t="shared" si="147"/>
        <v>1478</v>
      </c>
      <c r="DA72" s="25">
        <f t="shared" si="148"/>
        <v>2.4992813297935301</v>
      </c>
      <c r="DB72" s="18">
        <f>SUMIF($B$3:$CS$3,"=2022",$B72:$CS72)</f>
        <v>2092</v>
      </c>
      <c r="DC72" s="25">
        <f>DB72*100/$DB$87</f>
        <v>3.161553574127248</v>
      </c>
      <c r="DD72" s="18">
        <f>SUMIF($B$3:$CS$3,"=2023",$B72:$CS72)</f>
        <v>2046</v>
      </c>
      <c r="DE72" s="25">
        <f>DD72*100/$DD$87</f>
        <v>2.8123711340206183</v>
      </c>
      <c r="DF72" s="18">
        <f>SUMIF($B$3:$CS$3,"=2024",$B72:$CS72)</f>
        <v>2787</v>
      </c>
      <c r="DG72" s="25">
        <f t="shared" si="140"/>
        <v>3.4421005829463494</v>
      </c>
      <c r="DH72" s="18">
        <f>SUMIF($B$3:$CS$3,"=2025",$B72:$CS72)</f>
        <v>2581</v>
      </c>
      <c r="DI72" s="25">
        <f t="shared" si="141"/>
        <v>3.0254011792148727</v>
      </c>
    </row>
    <row r="73" spans="1:113" ht="15" thickBot="1">
      <c r="A73" s="52" t="s">
        <v>6</v>
      </c>
      <c r="B73" s="12">
        <f t="shared" ref="B73:BM73" si="149">SUM(B68:B72)</f>
        <v>83</v>
      </c>
      <c r="C73" s="12">
        <f t="shared" si="149"/>
        <v>136</v>
      </c>
      <c r="D73" s="12">
        <f t="shared" si="149"/>
        <v>194</v>
      </c>
      <c r="E73" s="12">
        <f t="shared" si="149"/>
        <v>2148</v>
      </c>
      <c r="F73" s="12">
        <f t="shared" si="149"/>
        <v>2205</v>
      </c>
      <c r="G73" s="12">
        <f t="shared" si="149"/>
        <v>1810</v>
      </c>
      <c r="H73" s="12">
        <f t="shared" si="149"/>
        <v>1919</v>
      </c>
      <c r="I73" s="11">
        <f t="shared" si="149"/>
        <v>1428</v>
      </c>
      <c r="J73" s="12">
        <f t="shared" si="149"/>
        <v>97</v>
      </c>
      <c r="K73" s="12">
        <f t="shared" si="149"/>
        <v>224</v>
      </c>
      <c r="L73" s="12">
        <f t="shared" si="149"/>
        <v>316</v>
      </c>
      <c r="M73" s="12">
        <f t="shared" si="149"/>
        <v>215</v>
      </c>
      <c r="N73" s="12">
        <f t="shared" si="149"/>
        <v>349</v>
      </c>
      <c r="O73" s="12">
        <f t="shared" si="149"/>
        <v>444</v>
      </c>
      <c r="P73" s="12">
        <f t="shared" si="149"/>
        <v>309</v>
      </c>
      <c r="Q73" s="11">
        <f t="shared" si="149"/>
        <v>367</v>
      </c>
      <c r="R73" s="12">
        <f t="shared" si="149"/>
        <v>556</v>
      </c>
      <c r="S73" s="12">
        <f t="shared" si="149"/>
        <v>997</v>
      </c>
      <c r="T73" s="12">
        <f t="shared" si="149"/>
        <v>1119</v>
      </c>
      <c r="U73" s="12">
        <f t="shared" si="149"/>
        <v>1049</v>
      </c>
      <c r="V73" s="12">
        <f t="shared" si="149"/>
        <v>1290</v>
      </c>
      <c r="W73" s="12">
        <f t="shared" si="149"/>
        <v>1544</v>
      </c>
      <c r="X73" s="12">
        <f t="shared" si="149"/>
        <v>1352</v>
      </c>
      <c r="Y73" s="11">
        <f t="shared" si="149"/>
        <v>1349</v>
      </c>
      <c r="Z73" s="12">
        <f t="shared" si="149"/>
        <v>5</v>
      </c>
      <c r="AA73" s="12">
        <f t="shared" si="149"/>
        <v>12</v>
      </c>
      <c r="AB73" s="12">
        <f t="shared" si="149"/>
        <v>17</v>
      </c>
      <c r="AC73" s="12">
        <f t="shared" si="149"/>
        <v>25</v>
      </c>
      <c r="AD73" s="12">
        <f t="shared" si="149"/>
        <v>37</v>
      </c>
      <c r="AE73" s="12">
        <f t="shared" si="149"/>
        <v>17</v>
      </c>
      <c r="AF73" s="12">
        <f t="shared" si="149"/>
        <v>36</v>
      </c>
      <c r="AG73" s="11">
        <f t="shared" si="149"/>
        <v>122</v>
      </c>
      <c r="AH73" s="12">
        <f t="shared" si="149"/>
        <v>122</v>
      </c>
      <c r="AI73" s="12">
        <f t="shared" si="149"/>
        <v>398</v>
      </c>
      <c r="AJ73" s="12">
        <f t="shared" si="149"/>
        <v>92</v>
      </c>
      <c r="AK73" s="12">
        <f t="shared" si="149"/>
        <v>235</v>
      </c>
      <c r="AL73" s="12">
        <f t="shared" si="149"/>
        <v>81</v>
      </c>
      <c r="AM73" s="12">
        <f t="shared" si="149"/>
        <v>89</v>
      </c>
      <c r="AN73" s="12">
        <f t="shared" si="149"/>
        <v>164</v>
      </c>
      <c r="AO73" s="11">
        <f t="shared" si="149"/>
        <v>223</v>
      </c>
      <c r="AP73" s="12">
        <f t="shared" si="149"/>
        <v>79</v>
      </c>
      <c r="AQ73" s="12">
        <f t="shared" si="149"/>
        <v>140</v>
      </c>
      <c r="AR73" s="12">
        <f t="shared" si="149"/>
        <v>149</v>
      </c>
      <c r="AS73" s="12">
        <f t="shared" si="149"/>
        <v>92</v>
      </c>
      <c r="AT73" s="12">
        <f t="shared" si="149"/>
        <v>208</v>
      </c>
      <c r="AU73" s="12">
        <f t="shared" si="149"/>
        <v>403</v>
      </c>
      <c r="AV73" s="12">
        <f t="shared" si="149"/>
        <v>339</v>
      </c>
      <c r="AW73" s="11">
        <f t="shared" si="149"/>
        <v>149</v>
      </c>
      <c r="AX73" s="12">
        <f t="shared" si="149"/>
        <v>151</v>
      </c>
      <c r="AY73" s="12">
        <f t="shared" si="149"/>
        <v>378</v>
      </c>
      <c r="AZ73" s="12">
        <f t="shared" si="149"/>
        <v>807</v>
      </c>
      <c r="BA73" s="12">
        <f t="shared" si="149"/>
        <v>647</v>
      </c>
      <c r="BB73" s="12">
        <f t="shared" si="149"/>
        <v>422</v>
      </c>
      <c r="BC73" s="12">
        <f t="shared" si="149"/>
        <v>463</v>
      </c>
      <c r="BD73" s="12">
        <f t="shared" si="149"/>
        <v>428</v>
      </c>
      <c r="BE73" s="11">
        <f t="shared" si="149"/>
        <v>584</v>
      </c>
      <c r="BF73" s="12">
        <f t="shared" si="149"/>
        <v>22</v>
      </c>
      <c r="BG73" s="12">
        <f t="shared" si="149"/>
        <v>113</v>
      </c>
      <c r="BH73" s="12">
        <f t="shared" si="149"/>
        <v>163</v>
      </c>
      <c r="BI73" s="12">
        <f t="shared" si="149"/>
        <v>222</v>
      </c>
      <c r="BJ73" s="12">
        <f t="shared" si="149"/>
        <v>275</v>
      </c>
      <c r="BK73" s="12">
        <f t="shared" si="149"/>
        <v>39</v>
      </c>
      <c r="BL73" s="12">
        <f t="shared" si="149"/>
        <v>387</v>
      </c>
      <c r="BM73" s="11">
        <f t="shared" si="149"/>
        <v>432</v>
      </c>
      <c r="BN73" s="12">
        <f t="shared" ref="BN73:BU73" si="150">SUM(BN68:BN72)</f>
        <v>178</v>
      </c>
      <c r="BO73" s="12">
        <f t="shared" si="150"/>
        <v>410</v>
      </c>
      <c r="BP73" s="12">
        <f t="shared" si="150"/>
        <v>319</v>
      </c>
      <c r="BQ73" s="12">
        <f t="shared" si="150"/>
        <v>187</v>
      </c>
      <c r="BR73" s="12">
        <f t="shared" si="150"/>
        <v>95</v>
      </c>
      <c r="BS73" s="12">
        <f t="shared" si="150"/>
        <v>208</v>
      </c>
      <c r="BT73" s="12">
        <f t="shared" si="150"/>
        <v>215</v>
      </c>
      <c r="BU73" s="11">
        <f t="shared" si="150"/>
        <v>87</v>
      </c>
      <c r="BV73" s="12">
        <f t="shared" ref="BV73:CS73" si="151">SUM(BV68:BV72)</f>
        <v>19</v>
      </c>
      <c r="BW73" s="12">
        <f t="shared" si="151"/>
        <v>74</v>
      </c>
      <c r="BX73" s="12">
        <f t="shared" si="151"/>
        <v>48</v>
      </c>
      <c r="BY73" s="12">
        <f t="shared" si="151"/>
        <v>30</v>
      </c>
      <c r="BZ73" s="12">
        <f t="shared" si="151"/>
        <v>44</v>
      </c>
      <c r="CA73" s="12">
        <f t="shared" si="151"/>
        <v>28</v>
      </c>
      <c r="CB73" s="12">
        <f t="shared" si="151"/>
        <v>85</v>
      </c>
      <c r="CC73" s="11">
        <f t="shared" si="151"/>
        <v>104</v>
      </c>
      <c r="CD73" s="12">
        <f t="shared" si="151"/>
        <v>45</v>
      </c>
      <c r="CE73" s="12">
        <f t="shared" si="151"/>
        <v>191</v>
      </c>
      <c r="CF73" s="12">
        <f t="shared" si="151"/>
        <v>208</v>
      </c>
      <c r="CG73" s="12">
        <f t="shared" si="151"/>
        <v>246</v>
      </c>
      <c r="CH73" s="12">
        <f t="shared" si="151"/>
        <v>253</v>
      </c>
      <c r="CI73" s="12">
        <f t="shared" si="151"/>
        <v>261</v>
      </c>
      <c r="CJ73" s="12">
        <f t="shared" si="151"/>
        <v>217</v>
      </c>
      <c r="CK73" s="11">
        <f t="shared" si="151"/>
        <v>183</v>
      </c>
      <c r="CL73" s="12">
        <f t="shared" si="151"/>
        <v>12</v>
      </c>
      <c r="CM73" s="12">
        <f t="shared" si="151"/>
        <v>50</v>
      </c>
      <c r="CN73" s="12">
        <f t="shared" si="151"/>
        <v>103</v>
      </c>
      <c r="CO73" s="12">
        <f t="shared" si="151"/>
        <v>108</v>
      </c>
      <c r="CP73" s="12">
        <f t="shared" si="151"/>
        <v>194</v>
      </c>
      <c r="CQ73" s="12">
        <f t="shared" si="151"/>
        <v>133</v>
      </c>
      <c r="CR73" s="12">
        <f t="shared" si="151"/>
        <v>250</v>
      </c>
      <c r="CS73" s="11">
        <f t="shared" si="151"/>
        <v>365</v>
      </c>
      <c r="CT73" s="28">
        <f t="shared" ref="CT73:CY73" si="152">SUM(CT68:CT72)</f>
        <v>1369</v>
      </c>
      <c r="CU73" s="32">
        <f t="shared" si="152"/>
        <v>7.8877621571790728</v>
      </c>
      <c r="CV73" s="28">
        <f t="shared" si="152"/>
        <v>3123</v>
      </c>
      <c r="CW73" s="32">
        <f t="shared" si="152"/>
        <v>6.9178628389154699</v>
      </c>
      <c r="CX73" s="28">
        <f t="shared" si="152"/>
        <v>3535</v>
      </c>
      <c r="CY73" s="32">
        <f t="shared" si="152"/>
        <v>7.7239058710424535</v>
      </c>
      <c r="CZ73" s="28">
        <f t="shared" ref="CZ73:DB73" si="153">SUM(CZ68:CZ72)</f>
        <v>5204</v>
      </c>
      <c r="DA73" s="32">
        <f>SUM(DA68:DA72)</f>
        <v>8.7999053046316185</v>
      </c>
      <c r="DB73" s="28">
        <f t="shared" si="153"/>
        <v>5453</v>
      </c>
      <c r="DC73" s="32">
        <f>SUM(DC68:DC72)</f>
        <v>8.2408946652561585</v>
      </c>
      <c r="DD73" s="28">
        <f t="shared" ref="DD73" si="154">SUM(DD68:DD72)</f>
        <v>5439</v>
      </c>
      <c r="DE73" s="32">
        <f>SUM(DE68:DE72)</f>
        <v>7.4762886597938136</v>
      </c>
      <c r="DF73" s="28">
        <f t="shared" ref="DF73:DH73" si="155">SUM(DF68:DF72)</f>
        <v>5701</v>
      </c>
      <c r="DG73" s="27">
        <f t="shared" si="140"/>
        <v>7.041053255607153</v>
      </c>
      <c r="DH73" s="28">
        <f t="shared" si="155"/>
        <v>5393</v>
      </c>
      <c r="DI73" s="27">
        <f t="shared" si="141"/>
        <v>6.3215763500603677</v>
      </c>
    </row>
    <row r="74" spans="1:113" ht="15" thickTop="1">
      <c r="A74" s="98" t="s">
        <v>52</v>
      </c>
      <c r="B74" s="61"/>
      <c r="C74" s="61"/>
      <c r="D74" s="61"/>
      <c r="E74" s="61"/>
      <c r="F74" s="61"/>
      <c r="G74" s="61"/>
      <c r="H74" s="61"/>
      <c r="I74" s="9"/>
      <c r="J74" s="61"/>
      <c r="K74" s="61"/>
      <c r="L74" s="61"/>
      <c r="M74" s="61"/>
      <c r="N74" s="61"/>
      <c r="O74" s="61"/>
      <c r="P74" s="61"/>
      <c r="Q74" s="9"/>
      <c r="R74" s="61"/>
      <c r="S74" s="61"/>
      <c r="T74" s="61"/>
      <c r="U74" s="61"/>
      <c r="V74" s="61"/>
      <c r="W74" s="61"/>
      <c r="X74" s="61"/>
      <c r="Y74" s="9"/>
      <c r="AG74" s="9"/>
      <c r="AO74" s="9"/>
      <c r="AW74" s="9"/>
      <c r="BE74" s="9"/>
      <c r="BM74" s="9"/>
      <c r="BU74" s="9"/>
      <c r="CC74" s="9"/>
      <c r="CK74" s="9"/>
      <c r="CS74" s="9"/>
      <c r="CT74" s="22"/>
      <c r="CV74" s="22"/>
      <c r="CX74" s="22"/>
      <c r="CZ74" s="22"/>
      <c r="DA74" s="9"/>
      <c r="DB74" s="22"/>
      <c r="DC74" s="9"/>
      <c r="DD74" s="22"/>
      <c r="DE74" s="9"/>
      <c r="DF74" s="22"/>
      <c r="DG74" s="9"/>
      <c r="DH74" s="22"/>
      <c r="DI74" s="9"/>
    </row>
    <row r="75" spans="1:113">
      <c r="A75" s="104" t="s">
        <v>53</v>
      </c>
      <c r="B75" s="2">
        <v>49</v>
      </c>
      <c r="C75" s="2">
        <v>91</v>
      </c>
      <c r="D75" s="2">
        <v>70</v>
      </c>
      <c r="E75" s="45">
        <v>1382</v>
      </c>
      <c r="F75" s="45">
        <v>1140</v>
      </c>
      <c r="G75" s="45">
        <v>1130</v>
      </c>
      <c r="H75" s="45">
        <v>901</v>
      </c>
      <c r="I75" s="47">
        <v>401</v>
      </c>
      <c r="J75" s="2">
        <v>210</v>
      </c>
      <c r="K75" s="2">
        <v>360</v>
      </c>
      <c r="L75" s="2">
        <v>233</v>
      </c>
      <c r="M75" s="45">
        <v>193</v>
      </c>
      <c r="N75" s="45">
        <v>398</v>
      </c>
      <c r="O75" s="45">
        <v>302</v>
      </c>
      <c r="P75" s="45">
        <v>229</v>
      </c>
      <c r="Q75" s="47">
        <v>389</v>
      </c>
      <c r="R75" s="2">
        <v>210</v>
      </c>
      <c r="S75" s="2">
        <v>280</v>
      </c>
      <c r="T75" s="2">
        <v>343</v>
      </c>
      <c r="U75" s="45">
        <v>672</v>
      </c>
      <c r="V75" s="45">
        <v>748</v>
      </c>
      <c r="W75" s="45">
        <v>1005</v>
      </c>
      <c r="X75" s="45">
        <v>818</v>
      </c>
      <c r="Y75" s="47">
        <v>1032</v>
      </c>
      <c r="Z75" s="17">
        <v>57</v>
      </c>
      <c r="AA75" s="17">
        <v>49</v>
      </c>
      <c r="AB75" s="17">
        <v>57</v>
      </c>
      <c r="AC75" s="17">
        <v>73</v>
      </c>
      <c r="AD75" s="17">
        <v>61</v>
      </c>
      <c r="AE75" s="17">
        <v>58</v>
      </c>
      <c r="AF75" s="17">
        <v>90</v>
      </c>
      <c r="AG75" s="47">
        <v>191</v>
      </c>
      <c r="AH75" s="17">
        <v>117</v>
      </c>
      <c r="AI75" s="17">
        <v>285</v>
      </c>
      <c r="AJ75" s="17">
        <v>90</v>
      </c>
      <c r="AK75" s="17">
        <v>151</v>
      </c>
      <c r="AL75" s="17">
        <v>146</v>
      </c>
      <c r="AM75" s="17">
        <v>191</v>
      </c>
      <c r="AN75" s="17">
        <v>330</v>
      </c>
      <c r="AO75" s="47">
        <v>183</v>
      </c>
      <c r="AP75" s="17">
        <v>159</v>
      </c>
      <c r="AQ75" s="17">
        <v>112</v>
      </c>
      <c r="AR75" s="17">
        <v>85</v>
      </c>
      <c r="AS75" s="17">
        <v>62</v>
      </c>
      <c r="AT75" s="17">
        <v>105</v>
      </c>
      <c r="AU75" s="17">
        <v>198</v>
      </c>
      <c r="AV75" s="17">
        <v>313</v>
      </c>
      <c r="AW75" s="47">
        <v>382</v>
      </c>
      <c r="AX75" s="3">
        <v>87</v>
      </c>
      <c r="AY75" s="3">
        <v>177</v>
      </c>
      <c r="AZ75" s="3">
        <v>212</v>
      </c>
      <c r="BA75" s="3">
        <v>276</v>
      </c>
      <c r="BB75" s="3">
        <v>140</v>
      </c>
      <c r="BC75" s="3">
        <v>120</v>
      </c>
      <c r="BD75" s="3">
        <v>156</v>
      </c>
      <c r="BE75" s="10">
        <v>220</v>
      </c>
      <c r="BF75" s="3">
        <v>72</v>
      </c>
      <c r="BG75" s="3">
        <v>235</v>
      </c>
      <c r="BH75" s="3">
        <f>97+121</f>
        <v>218</v>
      </c>
      <c r="BI75" s="3">
        <v>304</v>
      </c>
      <c r="BJ75" s="3">
        <v>322</v>
      </c>
      <c r="BK75" s="3">
        <v>28</v>
      </c>
      <c r="BL75" s="3">
        <v>630</v>
      </c>
      <c r="BM75" s="10">
        <v>480</v>
      </c>
      <c r="BN75" s="3">
        <v>99</v>
      </c>
      <c r="BO75" s="3">
        <v>188</v>
      </c>
      <c r="BP75" s="3">
        <v>105</v>
      </c>
      <c r="BQ75" s="3">
        <v>85</v>
      </c>
      <c r="BR75" s="3">
        <v>64</v>
      </c>
      <c r="BS75" s="3">
        <v>78</v>
      </c>
      <c r="BT75" s="3">
        <v>144</v>
      </c>
      <c r="BU75" s="10">
        <v>47</v>
      </c>
      <c r="BV75" s="3">
        <v>34</v>
      </c>
      <c r="BW75" s="3">
        <v>20</v>
      </c>
      <c r="BX75" s="3">
        <v>17</v>
      </c>
      <c r="BY75" s="3">
        <v>57</v>
      </c>
      <c r="BZ75" s="3">
        <v>74</v>
      </c>
      <c r="CA75" s="3">
        <v>88</v>
      </c>
      <c r="CB75" s="3">
        <v>152</v>
      </c>
      <c r="CC75" s="10">
        <v>123</v>
      </c>
      <c r="CD75" s="3">
        <v>22</v>
      </c>
      <c r="CE75" s="3">
        <v>120</v>
      </c>
      <c r="CF75" s="3">
        <v>134</v>
      </c>
      <c r="CG75" s="3">
        <v>114</v>
      </c>
      <c r="CH75" s="3">
        <v>117</v>
      </c>
      <c r="CI75" s="3">
        <v>116</v>
      </c>
      <c r="CJ75" s="3">
        <v>82</v>
      </c>
      <c r="CK75" s="10">
        <v>93</v>
      </c>
      <c r="CL75" s="3">
        <v>19</v>
      </c>
      <c r="CM75" s="3">
        <v>119</v>
      </c>
      <c r="CN75" s="3">
        <v>103</v>
      </c>
      <c r="CO75" s="3">
        <v>106</v>
      </c>
      <c r="CP75" s="3">
        <v>187</v>
      </c>
      <c r="CQ75" s="3">
        <v>161</v>
      </c>
      <c r="CR75" s="3">
        <v>207</v>
      </c>
      <c r="CS75" s="10">
        <v>254</v>
      </c>
      <c r="CT75" s="18">
        <f t="shared" si="16"/>
        <v>1135</v>
      </c>
      <c r="CU75" s="37">
        <f>CT75*100/$CT$87</f>
        <v>6.5395252362295464</v>
      </c>
      <c r="CV75" s="18">
        <f>SUMIF($B$3:$CS$3,"=2019",$B75:$CS75)</f>
        <v>2036</v>
      </c>
      <c r="CW75" s="37">
        <f>CV75*100/$CV$87</f>
        <v>4.5100124047492471</v>
      </c>
      <c r="CX75" s="18">
        <f>SUMIF($B$3:$CS$3,"=2020",$B75:$CS75)</f>
        <v>1667</v>
      </c>
      <c r="CY75" s="37">
        <f>CX75*100/$CX$87</f>
        <v>3.6423624008565123</v>
      </c>
      <c r="CZ75" s="18">
        <f>SUMIF($B$3:$CS$3,"=2021",$B75:$CS75)</f>
        <v>3475</v>
      </c>
      <c r="DA75" s="25">
        <f>CZ75*100/$CZ$87</f>
        <v>5.8761858058406746</v>
      </c>
      <c r="DB75" s="18">
        <f>SUMIF($B$3:$CS$3,"=2022",$B75:$CS75)</f>
        <v>3502</v>
      </c>
      <c r="DC75" s="25">
        <f>DB75*100/$DB$87</f>
        <v>5.2924285930179842</v>
      </c>
      <c r="DD75" s="18">
        <f>SUMIF($B$3:$CS$3,"=2023",$B75:$CS75)</f>
        <v>3475</v>
      </c>
      <c r="DE75" s="25">
        <f>DD75*100/$DD$87</f>
        <v>4.7766323024054982</v>
      </c>
      <c r="DF75" s="18">
        <f>SUMIF($B$3:$CS$3,"=2024",$B75:$CS75)</f>
        <v>4052</v>
      </c>
      <c r="DG75" s="25">
        <f t="shared" ref="DG75:DG80" si="156">DF75*100/$DF$87</f>
        <v>5.0044462009682835</v>
      </c>
      <c r="DH75" s="18">
        <f>SUMIF($B$3:$CS$3,"=2025",$B75:$CS75)</f>
        <v>3795</v>
      </c>
      <c r="DI75" s="25">
        <f t="shared" ref="DI75:DI80" si="157">DH75*100/$DH$87</f>
        <v>4.4484298625030769</v>
      </c>
    </row>
    <row r="76" spans="1:113">
      <c r="A76" s="104" t="s">
        <v>54</v>
      </c>
      <c r="B76" s="2">
        <v>9</v>
      </c>
      <c r="C76" s="2">
        <v>12</v>
      </c>
      <c r="D76" s="2">
        <v>13</v>
      </c>
      <c r="E76" s="2">
        <v>169</v>
      </c>
      <c r="F76" s="2">
        <v>183</v>
      </c>
      <c r="G76" s="2">
        <v>118</v>
      </c>
      <c r="H76" s="2">
        <v>168</v>
      </c>
      <c r="I76" s="47">
        <v>167</v>
      </c>
      <c r="J76" s="2">
        <v>20</v>
      </c>
      <c r="K76" s="2">
        <v>62</v>
      </c>
      <c r="L76" s="2">
        <v>107</v>
      </c>
      <c r="M76" s="2">
        <v>63</v>
      </c>
      <c r="N76" s="2">
        <v>74</v>
      </c>
      <c r="O76" s="2">
        <v>90</v>
      </c>
      <c r="P76" s="2">
        <v>68</v>
      </c>
      <c r="Q76" s="47">
        <v>109</v>
      </c>
      <c r="R76" s="2">
        <v>30</v>
      </c>
      <c r="S76" s="2">
        <v>93</v>
      </c>
      <c r="T76" s="2">
        <v>89</v>
      </c>
      <c r="U76" s="2">
        <v>138</v>
      </c>
      <c r="V76" s="2">
        <v>134</v>
      </c>
      <c r="W76" s="2">
        <v>145</v>
      </c>
      <c r="X76" s="2">
        <v>176</v>
      </c>
      <c r="Y76" s="47">
        <v>222</v>
      </c>
      <c r="Z76" s="17">
        <v>2</v>
      </c>
      <c r="AA76" s="17">
        <v>6</v>
      </c>
      <c r="AB76" s="17">
        <v>4</v>
      </c>
      <c r="AC76" s="17">
        <v>2</v>
      </c>
      <c r="AD76" s="17">
        <v>22</v>
      </c>
      <c r="AE76" s="17">
        <v>21</v>
      </c>
      <c r="AF76" s="17">
        <v>30</v>
      </c>
      <c r="AG76" s="47">
        <v>60</v>
      </c>
      <c r="AH76" s="17">
        <v>3</v>
      </c>
      <c r="AI76" s="17">
        <v>35</v>
      </c>
      <c r="AJ76" s="17">
        <v>44</v>
      </c>
      <c r="AK76" s="17">
        <v>14</v>
      </c>
      <c r="AL76" s="17">
        <v>5</v>
      </c>
      <c r="AM76" s="17">
        <v>14</v>
      </c>
      <c r="AN76" s="17">
        <v>18</v>
      </c>
      <c r="AO76" s="47">
        <v>16</v>
      </c>
      <c r="AP76" s="17">
        <v>22</v>
      </c>
      <c r="AQ76" s="17">
        <v>30</v>
      </c>
      <c r="AR76" s="17">
        <v>24</v>
      </c>
      <c r="AS76" s="17">
        <v>43</v>
      </c>
      <c r="AT76" s="17">
        <v>45</v>
      </c>
      <c r="AU76" s="17">
        <v>92</v>
      </c>
      <c r="AV76" s="17">
        <v>47</v>
      </c>
      <c r="AW76" s="47">
        <v>74</v>
      </c>
      <c r="AX76" s="3">
        <v>5</v>
      </c>
      <c r="AY76" s="3">
        <v>25</v>
      </c>
      <c r="AZ76" s="3">
        <v>63</v>
      </c>
      <c r="BA76" s="3">
        <v>53</v>
      </c>
      <c r="BB76" s="3">
        <v>28</v>
      </c>
      <c r="BC76" s="3">
        <v>19</v>
      </c>
      <c r="BD76" s="3">
        <v>43</v>
      </c>
      <c r="BE76" s="10">
        <v>50</v>
      </c>
      <c r="BF76" s="3">
        <v>11</v>
      </c>
      <c r="BG76" s="3">
        <v>22</v>
      </c>
      <c r="BH76" s="3">
        <f>21+30</f>
        <v>51</v>
      </c>
      <c r="BI76" s="3">
        <v>65</v>
      </c>
      <c r="BJ76" s="3">
        <v>105</v>
      </c>
      <c r="BK76" s="3">
        <v>5</v>
      </c>
      <c r="BL76" s="3">
        <v>64</v>
      </c>
      <c r="BM76" s="10">
        <v>82</v>
      </c>
      <c r="BN76" s="3">
        <v>44</v>
      </c>
      <c r="BO76" s="3">
        <v>38</v>
      </c>
      <c r="BP76" s="3">
        <v>13</v>
      </c>
      <c r="BQ76" s="3">
        <v>3</v>
      </c>
      <c r="BR76" s="3">
        <v>8</v>
      </c>
      <c r="BS76" s="3">
        <v>2</v>
      </c>
      <c r="BT76" s="3">
        <v>96</v>
      </c>
      <c r="BU76" s="10">
        <v>17</v>
      </c>
      <c r="BV76" s="3">
        <v>10</v>
      </c>
      <c r="BW76" s="3">
        <v>20</v>
      </c>
      <c r="BX76" s="3">
        <v>6</v>
      </c>
      <c r="BY76" s="3">
        <v>22</v>
      </c>
      <c r="BZ76" s="3">
        <v>22</v>
      </c>
      <c r="CA76" s="3">
        <v>21</v>
      </c>
      <c r="CB76" s="3">
        <v>23</v>
      </c>
      <c r="CC76" s="10">
        <v>13</v>
      </c>
      <c r="CD76" s="3">
        <v>8</v>
      </c>
      <c r="CE76" s="3">
        <v>31</v>
      </c>
      <c r="CF76" s="3">
        <v>28</v>
      </c>
      <c r="CG76" s="3">
        <v>63</v>
      </c>
      <c r="CH76" s="3">
        <v>19</v>
      </c>
      <c r="CI76" s="3">
        <v>20</v>
      </c>
      <c r="CJ76" s="3">
        <v>19</v>
      </c>
      <c r="CK76" s="10">
        <v>15</v>
      </c>
      <c r="CL76" s="3">
        <v>14</v>
      </c>
      <c r="CM76" s="3">
        <v>27</v>
      </c>
      <c r="CN76" s="3">
        <v>23</v>
      </c>
      <c r="CO76" s="3">
        <v>15</v>
      </c>
      <c r="CP76" s="3">
        <v>30</v>
      </c>
      <c r="CQ76" s="3">
        <v>51</v>
      </c>
      <c r="CR76" s="3">
        <v>38</v>
      </c>
      <c r="CS76" s="10">
        <v>77</v>
      </c>
      <c r="CT76" s="18">
        <f t="shared" ref="CT76:CT86" si="158">SUMIF($B$3:$CS$3,"=2018",$B76:$CS76)</f>
        <v>178</v>
      </c>
      <c r="CU76" s="37">
        <f t="shared" ref="CU76:CU79" si="159">CT76*100/$CT$87</f>
        <v>1.0255819313205807</v>
      </c>
      <c r="CV76" s="18">
        <f t="shared" ref="CV76:CV79" si="160">SUMIF($B$3:$CS$3,"=2019",$B76:$CS76)</f>
        <v>401</v>
      </c>
      <c r="CW76" s="37">
        <f t="shared" ref="CW76:CW79" si="161">CV76*100/$CV$87</f>
        <v>0.88826865142654621</v>
      </c>
      <c r="CX76" s="18">
        <f t="shared" ref="CX76:CX79" si="162">SUMIF($B$3:$CS$3,"=2020",$B76:$CS76)</f>
        <v>465</v>
      </c>
      <c r="CY76" s="37">
        <f t="shared" ref="CY76:CY79" si="163">CX76*100/$CX$87</f>
        <v>1.0160159066576353</v>
      </c>
      <c r="CZ76" s="18">
        <f t="shared" ref="CZ76:CZ79" si="164">SUMIF($B$3:$CS$3,"=2021",$B76:$CS76)</f>
        <v>650</v>
      </c>
      <c r="DA76" s="25">
        <f t="shared" ref="DA76:DA79" si="165">CZ76*100/$CZ$87</f>
        <v>1.0991426687183996</v>
      </c>
      <c r="DB76" s="18">
        <f>SUMIF($B$3:$CS$3,"=2022",$B76:$CS76)</f>
        <v>675</v>
      </c>
      <c r="DC76" s="25">
        <f>DB76*100/$DB$87</f>
        <v>1.0200997430859906</v>
      </c>
      <c r="DD76" s="18">
        <f>SUMIF($B$3:$CS$3,"=2023",$B76:$CS76)</f>
        <v>598</v>
      </c>
      <c r="DE76" s="25">
        <f>DD76*100/$DD$87</f>
        <v>0.82199312714776629</v>
      </c>
      <c r="DF76" s="18">
        <f>SUMIF($B$3:$CS$3,"=2024",$B76:$CS76)</f>
        <v>790</v>
      </c>
      <c r="DG76" s="25">
        <f t="shared" si="156"/>
        <v>0.97569410137338208</v>
      </c>
      <c r="DH76" s="18">
        <f>SUMIF($B$3:$CS$3,"=2025",$B76:$CS76)</f>
        <v>902</v>
      </c>
      <c r="DI76" s="25">
        <f t="shared" si="157"/>
        <v>1.057307967319572</v>
      </c>
    </row>
    <row r="77" spans="1:113">
      <c r="A77" s="104" t="s">
        <v>55</v>
      </c>
      <c r="B77" s="2">
        <v>5</v>
      </c>
      <c r="C77" s="2">
        <v>19</v>
      </c>
      <c r="D77" s="2">
        <v>7</v>
      </c>
      <c r="E77" s="2">
        <v>138</v>
      </c>
      <c r="F77" s="2">
        <v>471</v>
      </c>
      <c r="G77" s="2">
        <v>563</v>
      </c>
      <c r="H77" s="2">
        <v>636</v>
      </c>
      <c r="I77" s="47">
        <v>469</v>
      </c>
      <c r="J77" s="2">
        <v>51</v>
      </c>
      <c r="K77" s="2">
        <v>125</v>
      </c>
      <c r="L77" s="2">
        <v>122</v>
      </c>
      <c r="M77" s="2">
        <v>346</v>
      </c>
      <c r="N77" s="2">
        <v>427</v>
      </c>
      <c r="O77" s="2">
        <v>459</v>
      </c>
      <c r="P77" s="2">
        <v>230</v>
      </c>
      <c r="Q77" s="47">
        <v>414</v>
      </c>
      <c r="R77" s="2">
        <v>29</v>
      </c>
      <c r="S77" s="2">
        <v>108</v>
      </c>
      <c r="T77" s="2">
        <v>93</v>
      </c>
      <c r="U77" s="2">
        <v>92</v>
      </c>
      <c r="V77" s="2">
        <v>126</v>
      </c>
      <c r="W77" s="2">
        <v>220</v>
      </c>
      <c r="X77" s="2">
        <v>203</v>
      </c>
      <c r="Y77" s="47">
        <v>209</v>
      </c>
      <c r="Z77" s="17">
        <v>0</v>
      </c>
      <c r="AA77" s="17">
        <v>1</v>
      </c>
      <c r="AB77" s="17">
        <v>1</v>
      </c>
      <c r="AC77" s="17">
        <v>0</v>
      </c>
      <c r="AD77" s="17">
        <v>0</v>
      </c>
      <c r="AE77" s="17">
        <v>3</v>
      </c>
      <c r="AF77" s="17">
        <v>2</v>
      </c>
      <c r="AG77" s="47">
        <v>202</v>
      </c>
      <c r="AH77" s="17">
        <v>4</v>
      </c>
      <c r="AI77" s="17">
        <v>16</v>
      </c>
      <c r="AJ77" s="17">
        <v>6</v>
      </c>
      <c r="AK77" s="17">
        <v>26</v>
      </c>
      <c r="AL77" s="17">
        <v>23</v>
      </c>
      <c r="AM77" s="17">
        <v>15</v>
      </c>
      <c r="AN77" s="17">
        <v>18</v>
      </c>
      <c r="AO77" s="47">
        <v>31</v>
      </c>
      <c r="AP77" s="17">
        <v>11</v>
      </c>
      <c r="AQ77" s="17">
        <v>29</v>
      </c>
      <c r="AR77" s="17">
        <v>18</v>
      </c>
      <c r="AS77" s="17">
        <v>33</v>
      </c>
      <c r="AT77" s="17">
        <v>76</v>
      </c>
      <c r="AU77" s="17">
        <v>97</v>
      </c>
      <c r="AV77" s="17">
        <v>73</v>
      </c>
      <c r="AW77" s="47">
        <v>77</v>
      </c>
      <c r="AX77" s="3">
        <v>19</v>
      </c>
      <c r="AY77" s="3">
        <v>23</v>
      </c>
      <c r="AZ77" s="3">
        <v>11</v>
      </c>
      <c r="BA77" s="3">
        <v>50</v>
      </c>
      <c r="BB77" s="3">
        <v>25</v>
      </c>
      <c r="BC77" s="3">
        <v>17</v>
      </c>
      <c r="BD77" s="3">
        <v>39</v>
      </c>
      <c r="BE77" s="10">
        <v>26</v>
      </c>
      <c r="BF77" s="3">
        <v>2</v>
      </c>
      <c r="BG77" s="3">
        <v>24</v>
      </c>
      <c r="BH77" s="3">
        <f>5+15</f>
        <v>20</v>
      </c>
      <c r="BI77" s="3">
        <v>35</v>
      </c>
      <c r="BJ77" s="3">
        <v>56</v>
      </c>
      <c r="BK77" s="3">
        <v>2</v>
      </c>
      <c r="BL77" s="3">
        <v>544</v>
      </c>
      <c r="BM77" s="10">
        <v>872</v>
      </c>
      <c r="BN77" s="3">
        <v>28</v>
      </c>
      <c r="BO77" s="3">
        <v>4</v>
      </c>
      <c r="BP77" s="3">
        <v>5</v>
      </c>
      <c r="BQ77" s="3">
        <v>9</v>
      </c>
      <c r="BR77" s="3">
        <v>10</v>
      </c>
      <c r="BS77" s="3">
        <v>11</v>
      </c>
      <c r="BT77" s="3">
        <v>145</v>
      </c>
      <c r="BU77" s="10">
        <v>27</v>
      </c>
      <c r="BV77" s="3">
        <v>2</v>
      </c>
      <c r="BW77" s="3">
        <v>16</v>
      </c>
      <c r="BX77" s="3">
        <v>11</v>
      </c>
      <c r="BY77" s="3">
        <v>4</v>
      </c>
      <c r="BZ77" s="3">
        <v>9</v>
      </c>
      <c r="CA77" s="3">
        <v>53</v>
      </c>
      <c r="CB77" s="3">
        <v>42</v>
      </c>
      <c r="CC77" s="10">
        <v>13</v>
      </c>
      <c r="CD77" s="3">
        <v>6</v>
      </c>
      <c r="CE77" s="3">
        <v>52</v>
      </c>
      <c r="CF77" s="3">
        <v>32</v>
      </c>
      <c r="CG77" s="3">
        <v>17</v>
      </c>
      <c r="CH77" s="3">
        <v>55</v>
      </c>
      <c r="CI77" s="3">
        <v>97</v>
      </c>
      <c r="CJ77" s="3">
        <v>94</v>
      </c>
      <c r="CK77" s="10">
        <v>36</v>
      </c>
      <c r="CL77" s="3">
        <v>7</v>
      </c>
      <c r="CM77" s="3">
        <v>10</v>
      </c>
      <c r="CN77" s="3">
        <v>9</v>
      </c>
      <c r="CO77" s="3">
        <v>6</v>
      </c>
      <c r="CP77" s="3">
        <v>48</v>
      </c>
      <c r="CQ77" s="3">
        <v>48</v>
      </c>
      <c r="CR77" s="3">
        <v>78</v>
      </c>
      <c r="CS77" s="10">
        <v>59</v>
      </c>
      <c r="CT77" s="18">
        <f t="shared" si="158"/>
        <v>164</v>
      </c>
      <c r="CU77" s="37">
        <f t="shared" si="159"/>
        <v>0.94491818391334403</v>
      </c>
      <c r="CV77" s="18">
        <f t="shared" si="160"/>
        <v>427</v>
      </c>
      <c r="CW77" s="37">
        <f t="shared" si="161"/>
        <v>0.9458621300726564</v>
      </c>
      <c r="CX77" s="18">
        <f t="shared" si="162"/>
        <v>335</v>
      </c>
      <c r="CY77" s="37">
        <f t="shared" si="163"/>
        <v>0.73196844888238255</v>
      </c>
      <c r="CZ77" s="18">
        <f t="shared" si="164"/>
        <v>756</v>
      </c>
      <c r="DA77" s="25">
        <f t="shared" si="165"/>
        <v>1.278387473155554</v>
      </c>
      <c r="DB77" s="18">
        <f>SUMIF($B$3:$CS$3,"=2022",$B77:$CS77)</f>
        <v>1326</v>
      </c>
      <c r="DC77" s="25">
        <f>DB77*100/$DB$87</f>
        <v>2.0039292730844793</v>
      </c>
      <c r="DD77" s="18">
        <f>SUMIF($B$3:$CS$3,"=2023",$B77:$CS77)</f>
        <v>1585</v>
      </c>
      <c r="DE77" s="25">
        <f>DD77*100/$DD$87</f>
        <v>2.1786941580756012</v>
      </c>
      <c r="DF77" s="18">
        <f>SUMIF($B$3:$CS$3,"=2024",$B77:$CS77)</f>
        <v>2104</v>
      </c>
      <c r="DG77" s="25">
        <f t="shared" si="156"/>
        <v>2.598557454796957</v>
      </c>
      <c r="DH77" s="18">
        <f>SUMIF($B$3:$CS$3,"=2025",$B77:$CS77)</f>
        <v>2435</v>
      </c>
      <c r="DI77" s="25">
        <f t="shared" si="157"/>
        <v>2.8542626390500638</v>
      </c>
    </row>
    <row r="78" spans="1:113">
      <c r="A78" s="104" t="s">
        <v>56</v>
      </c>
      <c r="B78" s="2">
        <v>5</v>
      </c>
      <c r="C78" s="2">
        <v>3</v>
      </c>
      <c r="D78" s="2">
        <v>0</v>
      </c>
      <c r="E78" s="2">
        <v>14</v>
      </c>
      <c r="F78" s="2">
        <v>15</v>
      </c>
      <c r="G78" s="2">
        <v>19</v>
      </c>
      <c r="H78" s="2">
        <v>27</v>
      </c>
      <c r="I78" s="47">
        <v>115</v>
      </c>
      <c r="J78" s="2">
        <v>5</v>
      </c>
      <c r="K78" s="2">
        <v>30</v>
      </c>
      <c r="L78" s="2">
        <v>44</v>
      </c>
      <c r="M78" s="2">
        <v>17</v>
      </c>
      <c r="N78" s="2">
        <v>42</v>
      </c>
      <c r="O78" s="2">
        <v>46</v>
      </c>
      <c r="P78" s="2">
        <v>20</v>
      </c>
      <c r="Q78" s="47">
        <v>34</v>
      </c>
      <c r="R78" s="2">
        <v>55</v>
      </c>
      <c r="S78" s="2">
        <v>72</v>
      </c>
      <c r="T78" s="2">
        <v>105</v>
      </c>
      <c r="U78" s="2">
        <v>172</v>
      </c>
      <c r="V78" s="2">
        <v>67</v>
      </c>
      <c r="W78" s="2">
        <v>129</v>
      </c>
      <c r="X78" s="2">
        <v>160</v>
      </c>
      <c r="Y78" s="47">
        <v>171</v>
      </c>
      <c r="Z78" s="17">
        <v>2</v>
      </c>
      <c r="AA78" s="17">
        <v>9</v>
      </c>
      <c r="AB78" s="17">
        <v>1</v>
      </c>
      <c r="AC78" s="17">
        <v>17</v>
      </c>
      <c r="AD78" s="17">
        <v>30</v>
      </c>
      <c r="AE78" s="17">
        <v>10</v>
      </c>
      <c r="AF78" s="17">
        <v>5</v>
      </c>
      <c r="AG78" s="47">
        <v>6</v>
      </c>
      <c r="AH78" s="17">
        <v>6</v>
      </c>
      <c r="AI78" s="17">
        <v>7</v>
      </c>
      <c r="AJ78" s="17">
        <v>0</v>
      </c>
      <c r="AK78" s="17">
        <v>8</v>
      </c>
      <c r="AL78" s="17">
        <v>1</v>
      </c>
      <c r="AM78" s="17">
        <v>0</v>
      </c>
      <c r="AN78" s="17">
        <v>6</v>
      </c>
      <c r="AO78" s="47">
        <v>13</v>
      </c>
      <c r="AP78" s="17">
        <v>8</v>
      </c>
      <c r="AQ78" s="17">
        <v>5</v>
      </c>
      <c r="AR78" s="17">
        <v>6</v>
      </c>
      <c r="AS78" s="17">
        <v>11</v>
      </c>
      <c r="AT78" s="17">
        <v>16</v>
      </c>
      <c r="AU78" s="17">
        <v>8</v>
      </c>
      <c r="AV78" s="17">
        <v>9</v>
      </c>
      <c r="AW78" s="47">
        <v>4</v>
      </c>
      <c r="AX78" s="3">
        <v>5</v>
      </c>
      <c r="AY78" s="3">
        <v>60</v>
      </c>
      <c r="AZ78" s="3">
        <v>12</v>
      </c>
      <c r="BA78" s="3">
        <v>7</v>
      </c>
      <c r="BB78" s="3">
        <v>0</v>
      </c>
      <c r="BC78" s="3">
        <v>3</v>
      </c>
      <c r="BD78" s="3">
        <v>34</v>
      </c>
      <c r="BE78" s="10">
        <v>7</v>
      </c>
      <c r="BF78" s="3">
        <v>6</v>
      </c>
      <c r="BG78" s="3">
        <v>24</v>
      </c>
      <c r="BH78" s="3">
        <f>12+15</f>
        <v>27</v>
      </c>
      <c r="BI78" s="3">
        <v>44</v>
      </c>
      <c r="BJ78" s="3">
        <v>54</v>
      </c>
      <c r="BK78" s="3">
        <v>4</v>
      </c>
      <c r="BL78" s="3">
        <v>23</v>
      </c>
      <c r="BM78" s="10">
        <v>22</v>
      </c>
      <c r="BN78" s="3">
        <v>2</v>
      </c>
      <c r="BO78" s="3">
        <v>10</v>
      </c>
      <c r="BP78" s="3">
        <v>11</v>
      </c>
      <c r="BQ78" s="3">
        <v>5</v>
      </c>
      <c r="BR78" s="3">
        <v>3</v>
      </c>
      <c r="BS78" s="3">
        <v>6</v>
      </c>
      <c r="BT78" s="3">
        <v>42</v>
      </c>
      <c r="BU78" s="10">
        <v>6</v>
      </c>
      <c r="BV78" s="3">
        <v>2</v>
      </c>
      <c r="BW78" s="3">
        <v>5</v>
      </c>
      <c r="BX78" s="3">
        <v>4</v>
      </c>
      <c r="BY78" s="3">
        <v>5</v>
      </c>
      <c r="BZ78" s="3">
        <v>2</v>
      </c>
      <c r="CA78" s="3">
        <v>0</v>
      </c>
      <c r="CB78" s="3">
        <v>6</v>
      </c>
      <c r="CC78" s="10">
        <v>6</v>
      </c>
      <c r="CD78" s="3">
        <v>0</v>
      </c>
      <c r="CE78" s="3">
        <v>10</v>
      </c>
      <c r="CF78" s="3">
        <v>3</v>
      </c>
      <c r="CG78" s="3">
        <v>4</v>
      </c>
      <c r="CH78" s="3">
        <v>4</v>
      </c>
      <c r="CI78" s="3">
        <v>15</v>
      </c>
      <c r="CJ78" s="3">
        <v>12</v>
      </c>
      <c r="CK78" s="10">
        <v>1</v>
      </c>
      <c r="CL78" s="3">
        <v>0</v>
      </c>
      <c r="CM78" s="3">
        <v>4</v>
      </c>
      <c r="CN78" s="3">
        <v>7</v>
      </c>
      <c r="CO78" s="3">
        <v>3</v>
      </c>
      <c r="CP78" s="3">
        <v>10</v>
      </c>
      <c r="CQ78" s="3">
        <v>3</v>
      </c>
      <c r="CR78" s="3">
        <v>9</v>
      </c>
      <c r="CS78" s="10">
        <v>10</v>
      </c>
      <c r="CT78" s="18">
        <f t="shared" si="158"/>
        <v>96</v>
      </c>
      <c r="CU78" s="37">
        <f t="shared" si="159"/>
        <v>0.55312283936390871</v>
      </c>
      <c r="CV78" s="18">
        <f t="shared" si="160"/>
        <v>239</v>
      </c>
      <c r="CW78" s="37">
        <f t="shared" si="161"/>
        <v>0.52941697678539779</v>
      </c>
      <c r="CX78" s="18">
        <f t="shared" si="162"/>
        <v>220</v>
      </c>
      <c r="CY78" s="37">
        <f t="shared" si="163"/>
        <v>0.4806956977735049</v>
      </c>
      <c r="CZ78" s="18">
        <f t="shared" si="164"/>
        <v>307</v>
      </c>
      <c r="DA78" s="25">
        <f t="shared" si="165"/>
        <v>0.51913353737930568</v>
      </c>
      <c r="DB78" s="18">
        <f>SUMIF($B$3:$CS$3,"=2022",$B78:$CS78)</f>
        <v>244</v>
      </c>
      <c r="DC78" s="25">
        <f>DB78*100/$DB$87</f>
        <v>0.36874716638960253</v>
      </c>
      <c r="DD78" s="18">
        <f>SUMIF($B$3:$CS$3,"=2023",$B78:$CS78)</f>
        <v>243</v>
      </c>
      <c r="DE78" s="25">
        <f>DD78*100/$DD$87</f>
        <v>0.33402061855670101</v>
      </c>
      <c r="DF78" s="18">
        <f>SUMIF($B$3:$CS$3,"=2024",$B78:$CS78)</f>
        <v>353</v>
      </c>
      <c r="DG78" s="25">
        <f t="shared" si="156"/>
        <v>0.43597470605671379</v>
      </c>
      <c r="DH78" s="18">
        <f>SUMIF($B$3:$CS$3,"=2025",$B78:$CS78)</f>
        <v>395</v>
      </c>
      <c r="DI78" s="25">
        <f t="shared" si="157"/>
        <v>0.46301180387054425</v>
      </c>
    </row>
    <row r="79" spans="1:113">
      <c r="A79" s="104" t="s">
        <v>57</v>
      </c>
      <c r="B79" s="2">
        <v>13</v>
      </c>
      <c r="C79" s="2">
        <v>14</v>
      </c>
      <c r="D79" s="2">
        <v>36</v>
      </c>
      <c r="E79" s="2">
        <v>525</v>
      </c>
      <c r="F79" s="2">
        <v>508</v>
      </c>
      <c r="G79" s="2">
        <v>551</v>
      </c>
      <c r="H79" s="2">
        <v>287</v>
      </c>
      <c r="I79" s="47">
        <v>142</v>
      </c>
      <c r="J79" s="2">
        <v>50</v>
      </c>
      <c r="K79" s="2">
        <v>150</v>
      </c>
      <c r="L79" s="2">
        <v>69</v>
      </c>
      <c r="M79" s="2">
        <v>50</v>
      </c>
      <c r="N79" s="2">
        <v>111</v>
      </c>
      <c r="O79" s="2">
        <v>50</v>
      </c>
      <c r="P79" s="2">
        <v>54</v>
      </c>
      <c r="Q79" s="47">
        <v>106</v>
      </c>
      <c r="R79" s="2">
        <v>55</v>
      </c>
      <c r="S79" s="2">
        <v>71</v>
      </c>
      <c r="T79" s="2">
        <v>63</v>
      </c>
      <c r="U79" s="2">
        <v>141</v>
      </c>
      <c r="V79" s="2">
        <v>126</v>
      </c>
      <c r="W79" s="2">
        <v>162</v>
      </c>
      <c r="X79" s="2">
        <v>639</v>
      </c>
      <c r="Y79" s="47">
        <v>1269</v>
      </c>
      <c r="Z79" s="17">
        <v>8</v>
      </c>
      <c r="AA79" s="17">
        <v>10</v>
      </c>
      <c r="AB79" s="17">
        <v>12</v>
      </c>
      <c r="AC79" s="17">
        <v>19</v>
      </c>
      <c r="AD79" s="17">
        <v>47</v>
      </c>
      <c r="AE79" s="17">
        <v>17</v>
      </c>
      <c r="AF79" s="17">
        <v>33</v>
      </c>
      <c r="AG79" s="47">
        <v>19</v>
      </c>
      <c r="AH79" s="17">
        <v>14</v>
      </c>
      <c r="AI79" s="17">
        <v>31</v>
      </c>
      <c r="AJ79" s="17">
        <v>9</v>
      </c>
      <c r="AK79" s="17">
        <v>21</v>
      </c>
      <c r="AL79" s="17">
        <v>7</v>
      </c>
      <c r="AM79" s="17">
        <v>22</v>
      </c>
      <c r="AN79" s="17">
        <v>44</v>
      </c>
      <c r="AO79" s="47">
        <v>23</v>
      </c>
      <c r="AP79" s="17">
        <v>71</v>
      </c>
      <c r="AQ79" s="17">
        <v>33</v>
      </c>
      <c r="AR79" s="17">
        <v>55</v>
      </c>
      <c r="AS79" s="17">
        <v>45</v>
      </c>
      <c r="AT79" s="17">
        <v>50</v>
      </c>
      <c r="AU79" s="17">
        <v>96</v>
      </c>
      <c r="AV79" s="17">
        <v>228</v>
      </c>
      <c r="AW79" s="47">
        <v>112</v>
      </c>
      <c r="AX79" s="3">
        <v>28</v>
      </c>
      <c r="AY79" s="3">
        <v>76</v>
      </c>
      <c r="AZ79" s="3">
        <v>111</v>
      </c>
      <c r="BA79" s="3">
        <v>71</v>
      </c>
      <c r="BB79" s="3">
        <v>18</v>
      </c>
      <c r="BC79" s="3">
        <v>29</v>
      </c>
      <c r="BD79" s="3">
        <v>32</v>
      </c>
      <c r="BE79" s="10">
        <v>94</v>
      </c>
      <c r="BF79" s="3">
        <v>12</v>
      </c>
      <c r="BG79" s="3">
        <v>89</v>
      </c>
      <c r="BH79" s="3">
        <f>63+70</f>
        <v>133</v>
      </c>
      <c r="BI79" s="3">
        <v>149</v>
      </c>
      <c r="BJ79" s="3">
        <v>223</v>
      </c>
      <c r="BK79" s="3">
        <v>0</v>
      </c>
      <c r="BL79" s="3">
        <v>67</v>
      </c>
      <c r="BM79" s="10">
        <v>82</v>
      </c>
      <c r="BN79" s="3">
        <v>24</v>
      </c>
      <c r="BO79" s="3">
        <v>71</v>
      </c>
      <c r="BP79" s="3">
        <v>26</v>
      </c>
      <c r="BQ79" s="3">
        <v>22</v>
      </c>
      <c r="BR79" s="3">
        <v>13</v>
      </c>
      <c r="BS79" s="3">
        <v>14</v>
      </c>
      <c r="BT79" s="3">
        <v>35</v>
      </c>
      <c r="BU79" s="10">
        <v>14</v>
      </c>
      <c r="BV79" s="3">
        <v>1</v>
      </c>
      <c r="BW79" s="3">
        <v>4</v>
      </c>
      <c r="BX79" s="3">
        <v>4</v>
      </c>
      <c r="BY79" s="3">
        <v>20</v>
      </c>
      <c r="BZ79" s="3">
        <v>35</v>
      </c>
      <c r="CA79" s="3">
        <v>16</v>
      </c>
      <c r="CB79" s="3">
        <v>52</v>
      </c>
      <c r="CC79" s="10">
        <v>32</v>
      </c>
      <c r="CD79" s="3">
        <v>14</v>
      </c>
      <c r="CE79" s="3">
        <v>16</v>
      </c>
      <c r="CF79" s="3">
        <v>9</v>
      </c>
      <c r="CG79" s="3">
        <v>14</v>
      </c>
      <c r="CH79" s="3">
        <v>37</v>
      </c>
      <c r="CI79" s="3">
        <v>33</v>
      </c>
      <c r="CJ79" s="3">
        <v>7</v>
      </c>
      <c r="CK79" s="10">
        <v>23</v>
      </c>
      <c r="CL79" s="3">
        <v>9</v>
      </c>
      <c r="CM79" s="3">
        <v>19</v>
      </c>
      <c r="CN79" s="3">
        <v>45</v>
      </c>
      <c r="CO79" s="3">
        <v>47</v>
      </c>
      <c r="CP79" s="3">
        <v>58</v>
      </c>
      <c r="CQ79" s="3">
        <v>81</v>
      </c>
      <c r="CR79" s="3">
        <v>86</v>
      </c>
      <c r="CS79" s="10">
        <v>73</v>
      </c>
      <c r="CT79" s="18">
        <f t="shared" si="158"/>
        <v>299</v>
      </c>
      <c r="CU79" s="37">
        <f t="shared" si="159"/>
        <v>1.7227471767688407</v>
      </c>
      <c r="CV79" s="18">
        <f t="shared" si="160"/>
        <v>584</v>
      </c>
      <c r="CW79" s="37">
        <f t="shared" si="161"/>
        <v>1.2936381357433988</v>
      </c>
      <c r="CX79" s="18">
        <f t="shared" si="162"/>
        <v>572</v>
      </c>
      <c r="CY79" s="37">
        <f t="shared" si="163"/>
        <v>1.2498088142111128</v>
      </c>
      <c r="CZ79" s="18">
        <f t="shared" si="164"/>
        <v>1124</v>
      </c>
      <c r="DA79" s="25">
        <f t="shared" si="165"/>
        <v>1.9006713225222789</v>
      </c>
      <c r="DB79" s="18">
        <f>SUMIF($B$3:$CS$3,"=2022",$B79:$CS79)</f>
        <v>1233</v>
      </c>
      <c r="DC79" s="25">
        <f>DB79*100/$DB$87</f>
        <v>1.8633821973704094</v>
      </c>
      <c r="DD79" s="18">
        <f>SUMIF($B$3:$CS$3,"=2023",$B79:$CS79)</f>
        <v>1071</v>
      </c>
      <c r="DE79" s="25">
        <f>DD79*100/$DD$87</f>
        <v>1.4721649484536083</v>
      </c>
      <c r="DF79" s="18">
        <f>SUMIF($B$3:$CS$3,"=2024",$B79:$CS79)</f>
        <v>1564</v>
      </c>
      <c r="DG79" s="25">
        <f t="shared" si="156"/>
        <v>1.9316273095543919</v>
      </c>
      <c r="DH79" s="18">
        <f>SUMIF($B$3:$CS$3,"=2025",$B79:$CS79)</f>
        <v>1989</v>
      </c>
      <c r="DI79" s="25">
        <f t="shared" si="157"/>
        <v>2.3314695643000318</v>
      </c>
    </row>
    <row r="80" spans="1:113" ht="15" thickBot="1">
      <c r="A80" s="52" t="s">
        <v>6</v>
      </c>
      <c r="B80" s="12">
        <f t="shared" ref="B80:BM80" si="166">SUM(B75:B79)</f>
        <v>81</v>
      </c>
      <c r="C80" s="12">
        <f t="shared" si="166"/>
        <v>139</v>
      </c>
      <c r="D80" s="12">
        <f t="shared" si="166"/>
        <v>126</v>
      </c>
      <c r="E80" s="12">
        <f t="shared" si="166"/>
        <v>2228</v>
      </c>
      <c r="F80" s="12">
        <f t="shared" si="166"/>
        <v>2317</v>
      </c>
      <c r="G80" s="12">
        <f t="shared" si="166"/>
        <v>2381</v>
      </c>
      <c r="H80" s="12">
        <f t="shared" si="166"/>
        <v>2019</v>
      </c>
      <c r="I80" s="12">
        <f t="shared" si="166"/>
        <v>1294</v>
      </c>
      <c r="J80" s="12">
        <f t="shared" si="166"/>
        <v>336</v>
      </c>
      <c r="K80" s="12">
        <f t="shared" si="166"/>
        <v>727</v>
      </c>
      <c r="L80" s="12">
        <f t="shared" si="166"/>
        <v>575</v>
      </c>
      <c r="M80" s="12">
        <f t="shared" si="166"/>
        <v>669</v>
      </c>
      <c r="N80" s="12">
        <f t="shared" si="166"/>
        <v>1052</v>
      </c>
      <c r="O80" s="12">
        <f t="shared" si="166"/>
        <v>947</v>
      </c>
      <c r="P80" s="12">
        <f t="shared" si="166"/>
        <v>601</v>
      </c>
      <c r="Q80" s="12">
        <f t="shared" si="166"/>
        <v>1052</v>
      </c>
      <c r="R80" s="12">
        <f t="shared" si="166"/>
        <v>379</v>
      </c>
      <c r="S80" s="12">
        <f t="shared" si="166"/>
        <v>624</v>
      </c>
      <c r="T80" s="12">
        <f t="shared" si="166"/>
        <v>693</v>
      </c>
      <c r="U80" s="12">
        <f t="shared" si="166"/>
        <v>1215</v>
      </c>
      <c r="V80" s="12">
        <f t="shared" si="166"/>
        <v>1201</v>
      </c>
      <c r="W80" s="12">
        <f t="shared" si="166"/>
        <v>1661</v>
      </c>
      <c r="X80" s="12">
        <f t="shared" si="166"/>
        <v>1996</v>
      </c>
      <c r="Y80" s="12">
        <f t="shared" si="166"/>
        <v>2903</v>
      </c>
      <c r="Z80" s="12">
        <f t="shared" si="166"/>
        <v>69</v>
      </c>
      <c r="AA80" s="12">
        <f t="shared" si="166"/>
        <v>75</v>
      </c>
      <c r="AB80" s="12">
        <f t="shared" si="166"/>
        <v>75</v>
      </c>
      <c r="AC80" s="12">
        <f t="shared" si="166"/>
        <v>111</v>
      </c>
      <c r="AD80" s="12">
        <f t="shared" si="166"/>
        <v>160</v>
      </c>
      <c r="AE80" s="12">
        <f t="shared" si="166"/>
        <v>109</v>
      </c>
      <c r="AF80" s="12">
        <f t="shared" si="166"/>
        <v>160</v>
      </c>
      <c r="AG80" s="12">
        <f t="shared" si="166"/>
        <v>478</v>
      </c>
      <c r="AH80" s="12">
        <f t="shared" si="166"/>
        <v>144</v>
      </c>
      <c r="AI80" s="12">
        <f t="shared" si="166"/>
        <v>374</v>
      </c>
      <c r="AJ80" s="12">
        <f t="shared" si="166"/>
        <v>149</v>
      </c>
      <c r="AK80" s="12">
        <f t="shared" si="166"/>
        <v>220</v>
      </c>
      <c r="AL80" s="12">
        <f t="shared" si="166"/>
        <v>182</v>
      </c>
      <c r="AM80" s="12">
        <f t="shared" si="166"/>
        <v>242</v>
      </c>
      <c r="AN80" s="12">
        <f t="shared" si="166"/>
        <v>416</v>
      </c>
      <c r="AO80" s="12">
        <f t="shared" si="166"/>
        <v>266</v>
      </c>
      <c r="AP80" s="12">
        <f t="shared" si="166"/>
        <v>271</v>
      </c>
      <c r="AQ80" s="12">
        <f t="shared" si="166"/>
        <v>209</v>
      </c>
      <c r="AR80" s="12">
        <f t="shared" si="166"/>
        <v>188</v>
      </c>
      <c r="AS80" s="12">
        <f t="shared" si="166"/>
        <v>194</v>
      </c>
      <c r="AT80" s="12">
        <f t="shared" si="166"/>
        <v>292</v>
      </c>
      <c r="AU80" s="12">
        <f t="shared" si="166"/>
        <v>491</v>
      </c>
      <c r="AV80" s="12">
        <f t="shared" si="166"/>
        <v>670</v>
      </c>
      <c r="AW80" s="12">
        <f t="shared" si="166"/>
        <v>649</v>
      </c>
      <c r="AX80" s="12">
        <f t="shared" si="166"/>
        <v>144</v>
      </c>
      <c r="AY80" s="12">
        <f t="shared" si="166"/>
        <v>361</v>
      </c>
      <c r="AZ80" s="12">
        <f t="shared" si="166"/>
        <v>409</v>
      </c>
      <c r="BA80" s="12">
        <f t="shared" si="166"/>
        <v>457</v>
      </c>
      <c r="BB80" s="12">
        <f t="shared" si="166"/>
        <v>211</v>
      </c>
      <c r="BC80" s="12">
        <f t="shared" si="166"/>
        <v>188</v>
      </c>
      <c r="BD80" s="12">
        <f t="shared" si="166"/>
        <v>304</v>
      </c>
      <c r="BE80" s="12">
        <f t="shared" si="166"/>
        <v>397</v>
      </c>
      <c r="BF80" s="12">
        <f t="shared" si="166"/>
        <v>103</v>
      </c>
      <c r="BG80" s="12">
        <f t="shared" si="166"/>
        <v>394</v>
      </c>
      <c r="BH80" s="12">
        <f t="shared" si="166"/>
        <v>449</v>
      </c>
      <c r="BI80" s="12">
        <f t="shared" si="166"/>
        <v>597</v>
      </c>
      <c r="BJ80" s="12">
        <f t="shared" si="166"/>
        <v>760</v>
      </c>
      <c r="BK80" s="12">
        <f t="shared" si="166"/>
        <v>39</v>
      </c>
      <c r="BL80" s="12">
        <f t="shared" si="166"/>
        <v>1328</v>
      </c>
      <c r="BM80" s="12">
        <f t="shared" si="166"/>
        <v>1538</v>
      </c>
      <c r="BN80" s="12">
        <f t="shared" ref="BN80:BU80" si="167">SUM(BN75:BN79)</f>
        <v>197</v>
      </c>
      <c r="BO80" s="12">
        <f t="shared" si="167"/>
        <v>311</v>
      </c>
      <c r="BP80" s="12">
        <f t="shared" si="167"/>
        <v>160</v>
      </c>
      <c r="BQ80" s="12">
        <f t="shared" si="167"/>
        <v>124</v>
      </c>
      <c r="BR80" s="12">
        <f t="shared" si="167"/>
        <v>98</v>
      </c>
      <c r="BS80" s="12">
        <f t="shared" si="167"/>
        <v>111</v>
      </c>
      <c r="BT80" s="12">
        <f t="shared" si="167"/>
        <v>462</v>
      </c>
      <c r="BU80" s="11">
        <f t="shared" si="167"/>
        <v>111</v>
      </c>
      <c r="BV80" s="12">
        <f t="shared" ref="BV80:CS80" si="168">SUM(BV75:BV79)</f>
        <v>49</v>
      </c>
      <c r="BW80" s="12">
        <f t="shared" si="168"/>
        <v>65</v>
      </c>
      <c r="BX80" s="12">
        <f t="shared" si="168"/>
        <v>42</v>
      </c>
      <c r="BY80" s="12">
        <f t="shared" si="168"/>
        <v>108</v>
      </c>
      <c r="BZ80" s="12">
        <f t="shared" si="168"/>
        <v>142</v>
      </c>
      <c r="CA80" s="12">
        <f t="shared" si="168"/>
        <v>178</v>
      </c>
      <c r="CB80" s="12">
        <f t="shared" si="168"/>
        <v>275</v>
      </c>
      <c r="CC80" s="12">
        <f t="shared" si="168"/>
        <v>187</v>
      </c>
      <c r="CD80" s="12">
        <f t="shared" si="168"/>
        <v>50</v>
      </c>
      <c r="CE80" s="12">
        <f t="shared" si="168"/>
        <v>229</v>
      </c>
      <c r="CF80" s="12">
        <f t="shared" si="168"/>
        <v>206</v>
      </c>
      <c r="CG80" s="12">
        <f t="shared" si="168"/>
        <v>212</v>
      </c>
      <c r="CH80" s="12">
        <f t="shared" si="168"/>
        <v>232</v>
      </c>
      <c r="CI80" s="12">
        <f t="shared" si="168"/>
        <v>281</v>
      </c>
      <c r="CJ80" s="12">
        <f t="shared" si="168"/>
        <v>214</v>
      </c>
      <c r="CK80" s="12">
        <f t="shared" si="168"/>
        <v>168</v>
      </c>
      <c r="CL80" s="12">
        <f t="shared" si="168"/>
        <v>49</v>
      </c>
      <c r="CM80" s="12">
        <f t="shared" si="168"/>
        <v>179</v>
      </c>
      <c r="CN80" s="12">
        <f t="shared" si="168"/>
        <v>187</v>
      </c>
      <c r="CO80" s="12">
        <f t="shared" si="168"/>
        <v>177</v>
      </c>
      <c r="CP80" s="12">
        <f t="shared" si="168"/>
        <v>333</v>
      </c>
      <c r="CQ80" s="12">
        <f t="shared" si="168"/>
        <v>344</v>
      </c>
      <c r="CR80" s="12">
        <f t="shared" si="168"/>
        <v>418</v>
      </c>
      <c r="CS80" s="12">
        <f t="shared" si="168"/>
        <v>473</v>
      </c>
      <c r="CT80" s="28">
        <f t="shared" ref="CT80:CY80" si="169">SUM(CT75:CT79)</f>
        <v>1872</v>
      </c>
      <c r="CU80" s="32">
        <f t="shared" si="169"/>
        <v>10.78589536759622</v>
      </c>
      <c r="CV80" s="28">
        <f t="shared" si="169"/>
        <v>3687</v>
      </c>
      <c r="CW80" s="32">
        <f t="shared" si="169"/>
        <v>8.1671982987772473</v>
      </c>
      <c r="CX80" s="28">
        <f t="shared" si="169"/>
        <v>3259</v>
      </c>
      <c r="CY80" s="32">
        <f t="shared" si="169"/>
        <v>7.1208512683811476</v>
      </c>
      <c r="CZ80" s="28">
        <f t="shared" ref="CZ80:DB80" si="170">SUM(CZ75:CZ79)</f>
        <v>6312</v>
      </c>
      <c r="DA80" s="32">
        <f>SUM(DA75:DA79)</f>
        <v>10.673520807616212</v>
      </c>
      <c r="DB80" s="28">
        <f t="shared" si="170"/>
        <v>6980</v>
      </c>
      <c r="DC80" s="32">
        <f>SUM(DC75:DC79)</f>
        <v>10.548586972948467</v>
      </c>
      <c r="DD80" s="28">
        <f t="shared" ref="DD80" si="171">SUM(DD75:DD79)</f>
        <v>6972</v>
      </c>
      <c r="DE80" s="32">
        <f>SUM(DE75:DE79)</f>
        <v>9.583505154639175</v>
      </c>
      <c r="DF80" s="28">
        <f t="shared" ref="DF80:DH80" si="172">SUM(DF75:DF79)</f>
        <v>8863</v>
      </c>
      <c r="DG80" s="27">
        <f t="shared" si="156"/>
        <v>10.946299772749729</v>
      </c>
      <c r="DH80" s="28">
        <f t="shared" si="172"/>
        <v>9516</v>
      </c>
      <c r="DI80" s="27">
        <f t="shared" si="157"/>
        <v>11.154481837043289</v>
      </c>
    </row>
    <row r="81" spans="1:113" ht="15" thickTop="1">
      <c r="A81" s="108" t="s">
        <v>58</v>
      </c>
      <c r="B81" s="61"/>
      <c r="C81" s="61"/>
      <c r="D81" s="61"/>
      <c r="E81" s="61"/>
      <c r="F81" s="61"/>
      <c r="G81" s="61"/>
      <c r="H81" s="61"/>
      <c r="I81" s="9"/>
      <c r="J81" s="61"/>
      <c r="K81" s="61"/>
      <c r="L81" s="61"/>
      <c r="M81" s="61"/>
      <c r="N81" s="61"/>
      <c r="O81" s="61"/>
      <c r="P81" s="61"/>
      <c r="Q81" s="9"/>
      <c r="R81" s="61"/>
      <c r="S81" s="61"/>
      <c r="T81" s="61"/>
      <c r="U81" s="61"/>
      <c r="V81" s="61"/>
      <c r="W81" s="61"/>
      <c r="X81" s="61"/>
      <c r="Y81" s="9"/>
      <c r="AG81" s="9"/>
      <c r="AO81" s="9"/>
      <c r="AW81" s="9"/>
      <c r="BE81" s="9"/>
      <c r="BM81" s="9"/>
      <c r="BU81" s="9"/>
      <c r="CC81" s="9"/>
      <c r="CK81" s="9"/>
      <c r="CS81" s="9"/>
      <c r="CT81" s="22"/>
      <c r="CV81" s="22"/>
      <c r="CX81" s="22"/>
      <c r="CZ81" s="22"/>
      <c r="DA81" s="9"/>
      <c r="DB81" s="22"/>
      <c r="DC81" s="9"/>
      <c r="DD81" s="22"/>
      <c r="DE81" s="9"/>
      <c r="DF81" s="22"/>
      <c r="DG81" s="9"/>
      <c r="DH81" s="22"/>
      <c r="DI81" s="9"/>
    </row>
    <row r="82" spans="1:113">
      <c r="A82" s="104" t="s">
        <v>59</v>
      </c>
      <c r="B82" s="2">
        <v>11</v>
      </c>
      <c r="C82" s="2">
        <v>12</v>
      </c>
      <c r="D82" s="2">
        <v>16</v>
      </c>
      <c r="E82" s="2">
        <v>225</v>
      </c>
      <c r="F82" s="2">
        <v>312</v>
      </c>
      <c r="G82" s="2">
        <v>258</v>
      </c>
      <c r="H82" s="2">
        <v>261</v>
      </c>
      <c r="I82" s="47">
        <v>0</v>
      </c>
      <c r="J82" s="2">
        <v>154</v>
      </c>
      <c r="K82" s="2">
        <v>246</v>
      </c>
      <c r="L82" s="2">
        <v>184</v>
      </c>
      <c r="M82" s="2">
        <v>167</v>
      </c>
      <c r="N82" s="2">
        <v>170</v>
      </c>
      <c r="O82" s="2">
        <v>496</v>
      </c>
      <c r="P82" s="2">
        <v>381</v>
      </c>
      <c r="Q82" s="47">
        <v>353</v>
      </c>
      <c r="R82" s="2">
        <v>183</v>
      </c>
      <c r="S82" s="2">
        <v>147</v>
      </c>
      <c r="T82" s="2">
        <v>127</v>
      </c>
      <c r="U82" s="2">
        <v>145</v>
      </c>
      <c r="V82" s="2">
        <v>197</v>
      </c>
      <c r="W82" s="2">
        <v>182</v>
      </c>
      <c r="X82" s="2">
        <v>365</v>
      </c>
      <c r="Y82" s="47">
        <v>320</v>
      </c>
      <c r="Z82" s="17">
        <v>12</v>
      </c>
      <c r="AA82" s="17">
        <v>5</v>
      </c>
      <c r="AB82" s="17">
        <v>11</v>
      </c>
      <c r="AC82" s="17">
        <v>31</v>
      </c>
      <c r="AD82" s="17">
        <v>37</v>
      </c>
      <c r="AE82" s="17">
        <v>15</v>
      </c>
      <c r="AF82" s="17">
        <v>39</v>
      </c>
      <c r="AG82" s="47">
        <v>56</v>
      </c>
      <c r="AH82" s="17">
        <v>42</v>
      </c>
      <c r="AI82" s="17">
        <v>335</v>
      </c>
      <c r="AJ82" s="17">
        <v>104</v>
      </c>
      <c r="AK82" s="17">
        <v>130</v>
      </c>
      <c r="AL82" s="17">
        <v>52</v>
      </c>
      <c r="AM82" s="17">
        <v>22</v>
      </c>
      <c r="AN82" s="17">
        <v>48</v>
      </c>
      <c r="AO82" s="47">
        <v>74</v>
      </c>
      <c r="AP82" s="17">
        <v>128</v>
      </c>
      <c r="AQ82" s="17">
        <v>160</v>
      </c>
      <c r="AR82" s="17">
        <v>136</v>
      </c>
      <c r="AS82" s="17">
        <v>98</v>
      </c>
      <c r="AT82" s="17">
        <v>223</v>
      </c>
      <c r="AU82" s="17">
        <v>355</v>
      </c>
      <c r="AV82" s="17">
        <v>222</v>
      </c>
      <c r="AW82" s="47">
        <v>108</v>
      </c>
      <c r="AX82" s="3">
        <v>65</v>
      </c>
      <c r="AY82" s="3">
        <v>46</v>
      </c>
      <c r="AZ82" s="3">
        <v>92</v>
      </c>
      <c r="BA82" s="3">
        <v>62</v>
      </c>
      <c r="BB82" s="3">
        <v>41</v>
      </c>
      <c r="BC82" s="3">
        <v>16</v>
      </c>
      <c r="BD82" s="3">
        <v>59</v>
      </c>
      <c r="BE82" s="10">
        <v>248</v>
      </c>
      <c r="BF82" s="3">
        <v>30</v>
      </c>
      <c r="BG82" s="3">
        <v>286</v>
      </c>
      <c r="BH82" s="3">
        <f>141+210</f>
        <v>351</v>
      </c>
      <c r="BI82" s="3">
        <v>411</v>
      </c>
      <c r="BJ82" s="3">
        <v>536</v>
      </c>
      <c r="BK82" s="3">
        <v>16</v>
      </c>
      <c r="BL82" s="3">
        <v>704</v>
      </c>
      <c r="BM82" s="10">
        <v>675</v>
      </c>
      <c r="BN82" s="3">
        <v>307</v>
      </c>
      <c r="BO82" s="3">
        <v>1165</v>
      </c>
      <c r="BP82" s="3">
        <v>1110</v>
      </c>
      <c r="BQ82" s="3">
        <v>736</v>
      </c>
      <c r="BR82" s="3">
        <v>497</v>
      </c>
      <c r="BS82" s="3">
        <v>919</v>
      </c>
      <c r="BT82" s="3">
        <v>643</v>
      </c>
      <c r="BU82" s="10">
        <v>605</v>
      </c>
      <c r="BV82" s="3">
        <v>0</v>
      </c>
      <c r="BW82" s="3">
        <v>34</v>
      </c>
      <c r="BX82" s="3">
        <v>33</v>
      </c>
      <c r="BY82" s="3">
        <v>8</v>
      </c>
      <c r="BZ82" s="3">
        <v>32</v>
      </c>
      <c r="CA82" s="3">
        <v>11</v>
      </c>
      <c r="CB82" s="3">
        <v>83</v>
      </c>
      <c r="CC82" s="10">
        <v>14</v>
      </c>
      <c r="CD82" s="3">
        <v>12</v>
      </c>
      <c r="CE82" s="3">
        <v>26</v>
      </c>
      <c r="CF82" s="3">
        <v>13</v>
      </c>
      <c r="CG82" s="3">
        <v>23</v>
      </c>
      <c r="CH82" s="3">
        <v>38</v>
      </c>
      <c r="CI82" s="3">
        <v>26</v>
      </c>
      <c r="CJ82" s="3">
        <v>37</v>
      </c>
      <c r="CK82" s="10">
        <v>24</v>
      </c>
      <c r="CL82" s="3">
        <v>2</v>
      </c>
      <c r="CM82" s="3">
        <v>13</v>
      </c>
      <c r="CN82" s="3">
        <v>13</v>
      </c>
      <c r="CO82" s="3">
        <v>14</v>
      </c>
      <c r="CP82" s="3">
        <v>46</v>
      </c>
      <c r="CQ82" s="3">
        <v>62</v>
      </c>
      <c r="CR82" s="3">
        <v>88</v>
      </c>
      <c r="CS82" s="10">
        <v>97</v>
      </c>
      <c r="CT82" s="18">
        <f t="shared" si="158"/>
        <v>946</v>
      </c>
      <c r="CU82" s="37">
        <f>CT82*100/$CT$87</f>
        <v>5.4505646462318502</v>
      </c>
      <c r="CV82" s="18">
        <f>SUMIF($B$3:$CS$3,"=2019",$B82:$CS82)</f>
        <v>2475</v>
      </c>
      <c r="CW82" s="37">
        <f>CV82*100/$CV$87</f>
        <v>5.4824561403508776</v>
      </c>
      <c r="CX82" s="18">
        <f>SUMIF($B$3:$CS$3,"=2020",$B82:$CS82)</f>
        <v>2190</v>
      </c>
      <c r="CY82" s="37">
        <f>CX82*100/$CX$87</f>
        <v>4.7851071732907995</v>
      </c>
      <c r="CZ82" s="18">
        <f>SUMIF($B$3:$CS$3,"=2021",$B82:$CS82)</f>
        <v>2050</v>
      </c>
      <c r="DA82" s="25">
        <f>CZ82*100/$CZ$87</f>
        <v>3.4665268782657219</v>
      </c>
      <c r="DB82" s="18">
        <f>SUMIF($B$3:$CS$3,"=2022",$B82:$CS82)</f>
        <v>2181</v>
      </c>
      <c r="DC82" s="25">
        <f>DB82*100/$DB$87</f>
        <v>3.2960556143267343</v>
      </c>
      <c r="DD82" s="18">
        <f>SUMIF($B$3:$CS$3,"=2023",$B82:$CS82)</f>
        <v>2378</v>
      </c>
      <c r="DE82" s="25">
        <f>DD82*100/$DD$87</f>
        <v>3.2687285223367697</v>
      </c>
      <c r="DF82" s="18">
        <f>SUMIF($B$3:$CS$3,"=2024",$B82:$CS82)</f>
        <v>2930</v>
      </c>
      <c r="DG82" s="25">
        <f>DF82*100/$DF$87</f>
        <v>3.6187135658531764</v>
      </c>
      <c r="DH82" s="18">
        <f>SUMIF($B$3:$CS$3,"=2025",$B82:$CS82)</f>
        <v>2574</v>
      </c>
      <c r="DI82" s="25">
        <f>DH82*100/$DH$87</f>
        <v>3.0171959067412173</v>
      </c>
    </row>
    <row r="83" spans="1:113">
      <c r="A83" s="104" t="s">
        <v>60</v>
      </c>
      <c r="B83" s="2">
        <v>13</v>
      </c>
      <c r="C83" s="2">
        <v>19</v>
      </c>
      <c r="D83" s="2">
        <v>20</v>
      </c>
      <c r="E83" s="2">
        <v>13</v>
      </c>
      <c r="F83" s="2">
        <v>6</v>
      </c>
      <c r="G83" s="2">
        <v>361</v>
      </c>
      <c r="H83" s="2">
        <v>394</v>
      </c>
      <c r="I83" s="47">
        <v>0</v>
      </c>
      <c r="J83" s="2">
        <v>24</v>
      </c>
      <c r="K83" s="2">
        <v>134</v>
      </c>
      <c r="L83" s="2">
        <v>71</v>
      </c>
      <c r="M83" s="2">
        <v>43</v>
      </c>
      <c r="N83" s="2">
        <v>61</v>
      </c>
      <c r="O83" s="2">
        <v>486</v>
      </c>
      <c r="P83" s="2">
        <v>118</v>
      </c>
      <c r="Q83" s="47">
        <v>89</v>
      </c>
      <c r="R83" s="2">
        <v>97</v>
      </c>
      <c r="S83" s="2">
        <v>207</v>
      </c>
      <c r="T83" s="2">
        <v>284</v>
      </c>
      <c r="U83" s="2">
        <v>190</v>
      </c>
      <c r="V83" s="2">
        <v>166</v>
      </c>
      <c r="W83" s="2">
        <v>112</v>
      </c>
      <c r="X83" s="2">
        <v>311</v>
      </c>
      <c r="Y83" s="47">
        <v>295</v>
      </c>
      <c r="Z83" s="17">
        <v>3</v>
      </c>
      <c r="AA83" s="17">
        <v>14</v>
      </c>
      <c r="AB83" s="17">
        <v>13</v>
      </c>
      <c r="AC83" s="17">
        <v>17</v>
      </c>
      <c r="AD83" s="17">
        <v>25</v>
      </c>
      <c r="AE83" s="17">
        <v>10</v>
      </c>
      <c r="AF83" s="17">
        <v>37</v>
      </c>
      <c r="AG83" s="47">
        <v>51</v>
      </c>
      <c r="AH83" s="17">
        <v>24</v>
      </c>
      <c r="AI83" s="17">
        <v>343</v>
      </c>
      <c r="AJ83" s="17">
        <v>242</v>
      </c>
      <c r="AK83" s="17">
        <v>238</v>
      </c>
      <c r="AL83" s="17">
        <v>329</v>
      </c>
      <c r="AM83" s="17">
        <v>289</v>
      </c>
      <c r="AN83" s="17">
        <v>134</v>
      </c>
      <c r="AO83" s="47">
        <v>140</v>
      </c>
      <c r="AP83" s="17">
        <v>12</v>
      </c>
      <c r="AQ83" s="17">
        <v>45</v>
      </c>
      <c r="AR83" s="17">
        <v>80</v>
      </c>
      <c r="AS83" s="17">
        <v>78</v>
      </c>
      <c r="AT83" s="17">
        <v>95</v>
      </c>
      <c r="AU83" s="17">
        <v>175</v>
      </c>
      <c r="AV83" s="17">
        <v>44</v>
      </c>
      <c r="AW83" s="47">
        <v>22</v>
      </c>
      <c r="AX83" s="3">
        <v>24</v>
      </c>
      <c r="AY83" s="3">
        <v>29</v>
      </c>
      <c r="AZ83" s="3">
        <v>12</v>
      </c>
      <c r="BA83" s="3">
        <v>89</v>
      </c>
      <c r="BB83" s="3">
        <v>24</v>
      </c>
      <c r="BC83" s="3">
        <v>32</v>
      </c>
      <c r="BD83" s="3">
        <v>64</v>
      </c>
      <c r="BE83" s="10">
        <v>130</v>
      </c>
      <c r="BF83" s="3">
        <v>17</v>
      </c>
      <c r="BG83" s="3">
        <v>163</v>
      </c>
      <c r="BH83" s="3">
        <f>92+110</f>
        <v>202</v>
      </c>
      <c r="BI83" s="3">
        <v>345</v>
      </c>
      <c r="BJ83" s="3">
        <v>240</v>
      </c>
      <c r="BK83" s="3">
        <v>3</v>
      </c>
      <c r="BL83" s="3">
        <v>88</v>
      </c>
      <c r="BM83" s="10">
        <v>84</v>
      </c>
      <c r="BN83" s="3">
        <v>74</v>
      </c>
      <c r="BO83" s="3">
        <v>109</v>
      </c>
      <c r="BP83" s="3">
        <v>176</v>
      </c>
      <c r="BQ83" s="3">
        <v>65</v>
      </c>
      <c r="BR83" s="3">
        <v>47</v>
      </c>
      <c r="BS83" s="3">
        <v>75</v>
      </c>
      <c r="BT83" s="3">
        <v>113</v>
      </c>
      <c r="BU83" s="10">
        <v>63</v>
      </c>
      <c r="BV83" s="3">
        <v>0</v>
      </c>
      <c r="BW83" s="3">
        <v>9</v>
      </c>
      <c r="BX83" s="3">
        <v>2</v>
      </c>
      <c r="BY83" s="3">
        <v>22</v>
      </c>
      <c r="BZ83" s="3">
        <v>16</v>
      </c>
      <c r="CA83" s="3">
        <v>15</v>
      </c>
      <c r="CB83" s="3">
        <v>27</v>
      </c>
      <c r="CC83" s="10">
        <v>1</v>
      </c>
      <c r="CD83" s="3">
        <v>1</v>
      </c>
      <c r="CE83" s="3">
        <v>12</v>
      </c>
      <c r="CF83" s="3">
        <v>4</v>
      </c>
      <c r="CG83" s="3">
        <v>10</v>
      </c>
      <c r="CH83" s="3">
        <v>13</v>
      </c>
      <c r="CI83" s="3">
        <v>5</v>
      </c>
      <c r="CJ83" s="3">
        <v>17</v>
      </c>
      <c r="CK83" s="10">
        <v>61</v>
      </c>
      <c r="CL83" s="3">
        <v>0</v>
      </c>
      <c r="CM83" s="3">
        <v>2</v>
      </c>
      <c r="CN83" s="3">
        <v>10</v>
      </c>
      <c r="CO83" s="3">
        <v>34</v>
      </c>
      <c r="CP83" s="3">
        <v>119</v>
      </c>
      <c r="CQ83" s="3">
        <v>75</v>
      </c>
      <c r="CR83" s="3">
        <v>209</v>
      </c>
      <c r="CS83" s="10">
        <v>119</v>
      </c>
      <c r="CT83" s="18">
        <f t="shared" si="158"/>
        <v>289</v>
      </c>
      <c r="CU83" s="37">
        <f t="shared" ref="CU83" si="173">CT83*100/$CT$87</f>
        <v>1.6651302143351003</v>
      </c>
      <c r="CV83" s="18">
        <f>SUMIF($B$3:$CS$3,"=2019",$B83:$CS83)</f>
        <v>1086</v>
      </c>
      <c r="CW83" s="37">
        <f t="shared" ref="CW83" si="174">CV83*100/$CV$87</f>
        <v>2.4056353003721425</v>
      </c>
      <c r="CX83" s="18">
        <f>SUMIF($B$3:$CS$3,"=2020",$B83:$CS83)</f>
        <v>1116</v>
      </c>
      <c r="CY83" s="37">
        <f>CX83*100/$CX$87</f>
        <v>2.4384381759783249</v>
      </c>
      <c r="CZ83" s="18">
        <f>SUMIF($B$3:$CS$3,"=2021",$B83:$CS83)</f>
        <v>1144</v>
      </c>
      <c r="DA83" s="25">
        <f>CZ83*100/$CZ$87</f>
        <v>1.9344910969443834</v>
      </c>
      <c r="DB83" s="18">
        <f>SUMIF($B$3:$CS$3,"=2022",$B83:$CS83)</f>
        <v>1141</v>
      </c>
      <c r="DC83" s="25">
        <f>DB83*100/$DB$87</f>
        <v>1.7243463805349857</v>
      </c>
      <c r="DD83" s="18">
        <f>SUMIF($B$3:$CS$3,"=2023",$B83:$CS83)</f>
        <v>1638</v>
      </c>
      <c r="DE83" s="25">
        <f>DD83*100/$DD$87</f>
        <v>2.2515463917525773</v>
      </c>
      <c r="DF83" s="18">
        <f>SUMIF($B$3:$CS$3,"=2024",$B83:$CS83)</f>
        <v>1556</v>
      </c>
      <c r="DG83" s="25">
        <f>DF83*100/$DF$87</f>
        <v>1.9217468629582057</v>
      </c>
      <c r="DH83" s="18">
        <f>SUMIF($B$3:$CS$3,"=2025",$B83:$CS83)</f>
        <v>1055</v>
      </c>
      <c r="DI83" s="25">
        <f>DH83*100/$DH$87</f>
        <v>1.2366517799580359</v>
      </c>
    </row>
    <row r="84" spans="1:113" ht="15" thickBot="1">
      <c r="A84" s="52" t="s">
        <v>6</v>
      </c>
      <c r="B84" s="12">
        <f t="shared" ref="B84:BM84" si="175">SUM(B82:B83)</f>
        <v>24</v>
      </c>
      <c r="C84" s="12">
        <f t="shared" si="175"/>
        <v>31</v>
      </c>
      <c r="D84" s="12">
        <f t="shared" si="175"/>
        <v>36</v>
      </c>
      <c r="E84" s="12">
        <f t="shared" si="175"/>
        <v>238</v>
      </c>
      <c r="F84" s="12">
        <f t="shared" si="175"/>
        <v>318</v>
      </c>
      <c r="G84" s="12">
        <f t="shared" si="175"/>
        <v>619</v>
      </c>
      <c r="H84" s="12">
        <f t="shared" si="175"/>
        <v>655</v>
      </c>
      <c r="I84" s="11">
        <f t="shared" si="175"/>
        <v>0</v>
      </c>
      <c r="J84" s="12">
        <f t="shared" si="175"/>
        <v>178</v>
      </c>
      <c r="K84" s="12">
        <f t="shared" si="175"/>
        <v>380</v>
      </c>
      <c r="L84" s="12">
        <f t="shared" si="175"/>
        <v>255</v>
      </c>
      <c r="M84" s="12">
        <f t="shared" si="175"/>
        <v>210</v>
      </c>
      <c r="N84" s="12">
        <f t="shared" si="175"/>
        <v>231</v>
      </c>
      <c r="O84" s="12">
        <f t="shared" si="175"/>
        <v>982</v>
      </c>
      <c r="P84" s="12">
        <f t="shared" si="175"/>
        <v>499</v>
      </c>
      <c r="Q84" s="11">
        <f t="shared" si="175"/>
        <v>442</v>
      </c>
      <c r="R84" s="12">
        <f t="shared" si="175"/>
        <v>280</v>
      </c>
      <c r="S84" s="12">
        <f t="shared" si="175"/>
        <v>354</v>
      </c>
      <c r="T84" s="12">
        <f t="shared" si="175"/>
        <v>411</v>
      </c>
      <c r="U84" s="12">
        <f t="shared" si="175"/>
        <v>335</v>
      </c>
      <c r="V84" s="12">
        <f t="shared" si="175"/>
        <v>363</v>
      </c>
      <c r="W84" s="12">
        <f t="shared" si="175"/>
        <v>294</v>
      </c>
      <c r="X84" s="12">
        <f t="shared" si="175"/>
        <v>676</v>
      </c>
      <c r="Y84" s="11">
        <f t="shared" si="175"/>
        <v>615</v>
      </c>
      <c r="Z84" s="12">
        <f t="shared" si="175"/>
        <v>15</v>
      </c>
      <c r="AA84" s="12">
        <f t="shared" si="175"/>
        <v>19</v>
      </c>
      <c r="AB84" s="12">
        <f t="shared" si="175"/>
        <v>24</v>
      </c>
      <c r="AC84" s="12">
        <f t="shared" si="175"/>
        <v>48</v>
      </c>
      <c r="AD84" s="12">
        <f t="shared" si="175"/>
        <v>62</v>
      </c>
      <c r="AE84" s="12">
        <f t="shared" si="175"/>
        <v>25</v>
      </c>
      <c r="AF84" s="12">
        <f t="shared" si="175"/>
        <v>76</v>
      </c>
      <c r="AG84" s="11">
        <f t="shared" si="175"/>
        <v>107</v>
      </c>
      <c r="AH84" s="12">
        <f t="shared" si="175"/>
        <v>66</v>
      </c>
      <c r="AI84" s="12">
        <f t="shared" si="175"/>
        <v>678</v>
      </c>
      <c r="AJ84" s="12">
        <f t="shared" si="175"/>
        <v>346</v>
      </c>
      <c r="AK84" s="12">
        <f t="shared" si="175"/>
        <v>368</v>
      </c>
      <c r="AL84" s="12">
        <f t="shared" si="175"/>
        <v>381</v>
      </c>
      <c r="AM84" s="12">
        <f t="shared" si="175"/>
        <v>311</v>
      </c>
      <c r="AN84" s="12">
        <f t="shared" si="175"/>
        <v>182</v>
      </c>
      <c r="AO84" s="11">
        <f t="shared" si="175"/>
        <v>214</v>
      </c>
      <c r="AP84" s="12">
        <f t="shared" si="175"/>
        <v>140</v>
      </c>
      <c r="AQ84" s="12">
        <f t="shared" si="175"/>
        <v>205</v>
      </c>
      <c r="AR84" s="12">
        <f t="shared" si="175"/>
        <v>216</v>
      </c>
      <c r="AS84" s="12">
        <f t="shared" si="175"/>
        <v>176</v>
      </c>
      <c r="AT84" s="12">
        <f t="shared" si="175"/>
        <v>318</v>
      </c>
      <c r="AU84" s="12">
        <f t="shared" si="175"/>
        <v>530</v>
      </c>
      <c r="AV84" s="12">
        <f t="shared" si="175"/>
        <v>266</v>
      </c>
      <c r="AW84" s="11">
        <f t="shared" si="175"/>
        <v>130</v>
      </c>
      <c r="AX84" s="12">
        <f t="shared" si="175"/>
        <v>89</v>
      </c>
      <c r="AY84" s="12">
        <f t="shared" si="175"/>
        <v>75</v>
      </c>
      <c r="AZ84" s="12">
        <f t="shared" si="175"/>
        <v>104</v>
      </c>
      <c r="BA84" s="12">
        <f t="shared" si="175"/>
        <v>151</v>
      </c>
      <c r="BB84" s="12">
        <f t="shared" si="175"/>
        <v>65</v>
      </c>
      <c r="BC84" s="12">
        <f t="shared" si="175"/>
        <v>48</v>
      </c>
      <c r="BD84" s="12">
        <f t="shared" si="175"/>
        <v>123</v>
      </c>
      <c r="BE84" s="11">
        <f t="shared" si="175"/>
        <v>378</v>
      </c>
      <c r="BF84" s="12">
        <f t="shared" si="175"/>
        <v>47</v>
      </c>
      <c r="BG84" s="12">
        <f t="shared" si="175"/>
        <v>449</v>
      </c>
      <c r="BH84" s="12">
        <f t="shared" si="175"/>
        <v>553</v>
      </c>
      <c r="BI84" s="12">
        <f t="shared" si="175"/>
        <v>756</v>
      </c>
      <c r="BJ84" s="12">
        <f t="shared" si="175"/>
        <v>776</v>
      </c>
      <c r="BK84" s="12">
        <f t="shared" si="175"/>
        <v>19</v>
      </c>
      <c r="BL84" s="12">
        <f t="shared" si="175"/>
        <v>792</v>
      </c>
      <c r="BM84" s="11">
        <f t="shared" si="175"/>
        <v>759</v>
      </c>
      <c r="BN84" s="12">
        <f t="shared" ref="BN84:BU84" si="176">SUM(BN82:BN83)</f>
        <v>381</v>
      </c>
      <c r="BO84" s="12">
        <f t="shared" si="176"/>
        <v>1274</v>
      </c>
      <c r="BP84" s="12">
        <f t="shared" si="176"/>
        <v>1286</v>
      </c>
      <c r="BQ84" s="12">
        <f t="shared" si="176"/>
        <v>801</v>
      </c>
      <c r="BR84" s="12">
        <f t="shared" si="176"/>
        <v>544</v>
      </c>
      <c r="BS84" s="12">
        <f t="shared" si="176"/>
        <v>994</v>
      </c>
      <c r="BT84" s="12">
        <f t="shared" si="176"/>
        <v>756</v>
      </c>
      <c r="BU84" s="11">
        <f t="shared" si="176"/>
        <v>668</v>
      </c>
      <c r="BV84" s="12">
        <f t="shared" ref="BV84:CS84" si="177">SUM(BV82:BV83)</f>
        <v>0</v>
      </c>
      <c r="BW84" s="12">
        <f t="shared" si="177"/>
        <v>43</v>
      </c>
      <c r="BX84" s="12">
        <f t="shared" si="177"/>
        <v>35</v>
      </c>
      <c r="BY84" s="12">
        <f t="shared" si="177"/>
        <v>30</v>
      </c>
      <c r="BZ84" s="12">
        <f t="shared" si="177"/>
        <v>48</v>
      </c>
      <c r="CA84" s="12">
        <f t="shared" si="177"/>
        <v>26</v>
      </c>
      <c r="CB84" s="12">
        <f t="shared" si="177"/>
        <v>110</v>
      </c>
      <c r="CC84" s="11">
        <f t="shared" si="177"/>
        <v>15</v>
      </c>
      <c r="CD84" s="12">
        <f t="shared" si="177"/>
        <v>13</v>
      </c>
      <c r="CE84" s="12">
        <f t="shared" si="177"/>
        <v>38</v>
      </c>
      <c r="CF84" s="12">
        <f t="shared" si="177"/>
        <v>17</v>
      </c>
      <c r="CG84" s="12">
        <f t="shared" si="177"/>
        <v>33</v>
      </c>
      <c r="CH84" s="12">
        <f t="shared" si="177"/>
        <v>51</v>
      </c>
      <c r="CI84" s="12">
        <f t="shared" si="177"/>
        <v>31</v>
      </c>
      <c r="CJ84" s="12">
        <f t="shared" si="177"/>
        <v>54</v>
      </c>
      <c r="CK84" s="11">
        <f t="shared" si="177"/>
        <v>85</v>
      </c>
      <c r="CL84" s="12">
        <f t="shared" si="177"/>
        <v>2</v>
      </c>
      <c r="CM84" s="12">
        <f t="shared" si="177"/>
        <v>15</v>
      </c>
      <c r="CN84" s="12">
        <f t="shared" si="177"/>
        <v>23</v>
      </c>
      <c r="CO84" s="12">
        <f t="shared" si="177"/>
        <v>48</v>
      </c>
      <c r="CP84" s="12">
        <f t="shared" si="177"/>
        <v>165</v>
      </c>
      <c r="CQ84" s="12">
        <f t="shared" si="177"/>
        <v>137</v>
      </c>
      <c r="CR84" s="12">
        <f t="shared" si="177"/>
        <v>297</v>
      </c>
      <c r="CS84" s="11">
        <f t="shared" si="177"/>
        <v>216</v>
      </c>
      <c r="CT84" s="28">
        <f t="shared" ref="CT84:CY84" si="178">SUM(CT82:CT83)</f>
        <v>1235</v>
      </c>
      <c r="CU84" s="32">
        <f t="shared" si="178"/>
        <v>7.1156948605669506</v>
      </c>
      <c r="CV84" s="28">
        <f t="shared" si="178"/>
        <v>3561</v>
      </c>
      <c r="CW84" s="32">
        <f t="shared" si="178"/>
        <v>7.88809144072302</v>
      </c>
      <c r="CX84" s="28">
        <f t="shared" si="178"/>
        <v>3306</v>
      </c>
      <c r="CY84" s="32">
        <f t="shared" si="178"/>
        <v>7.2235453492691244</v>
      </c>
      <c r="CZ84" s="28">
        <f t="shared" ref="CZ84:DB84" si="179">SUM(CZ82:CZ83)</f>
        <v>3194</v>
      </c>
      <c r="DA84" s="32">
        <f>SUM(DA82:DA83)</f>
        <v>5.4010179752101051</v>
      </c>
      <c r="DB84" s="28">
        <f t="shared" si="179"/>
        <v>3322</v>
      </c>
      <c r="DC84" s="32">
        <f>SUM(DC82:DC83)</f>
        <v>5.0204019948617198</v>
      </c>
      <c r="DD84" s="28">
        <f t="shared" ref="DD84" si="180">SUM(DD82:DD83)</f>
        <v>4016</v>
      </c>
      <c r="DE84" s="32">
        <f>SUM(DE82:DE83)</f>
        <v>5.520274914089347</v>
      </c>
      <c r="DF84" s="28">
        <f t="shared" ref="DF84:DH84" si="181">SUM(DF82:DF83)</f>
        <v>4486</v>
      </c>
      <c r="DG84" s="27">
        <f>DF84*100/$DF$87</f>
        <v>5.5404604288113823</v>
      </c>
      <c r="DH84" s="28">
        <f t="shared" si="181"/>
        <v>3629</v>
      </c>
      <c r="DI84" s="27">
        <f>DH84*100/$DH$87</f>
        <v>4.2538476866992534</v>
      </c>
    </row>
    <row r="85" spans="1:113" ht="15" thickTop="1">
      <c r="A85" s="98" t="s">
        <v>61</v>
      </c>
      <c r="B85" s="60"/>
      <c r="C85" s="60"/>
      <c r="D85" s="60"/>
      <c r="E85" s="60"/>
      <c r="F85" s="60"/>
      <c r="G85" s="60"/>
      <c r="H85" s="60"/>
      <c r="I85" s="35"/>
      <c r="J85" s="60"/>
      <c r="K85" s="60"/>
      <c r="L85" s="60"/>
      <c r="M85" s="60"/>
      <c r="N85" s="60"/>
      <c r="O85" s="60"/>
      <c r="P85" s="60"/>
      <c r="Q85" s="35"/>
      <c r="R85" s="60"/>
      <c r="S85" s="60"/>
      <c r="T85" s="60"/>
      <c r="U85" s="60"/>
      <c r="V85" s="60"/>
      <c r="W85" s="60"/>
      <c r="X85" s="60"/>
      <c r="Y85" s="35"/>
      <c r="Z85" s="29"/>
      <c r="AA85" s="29"/>
      <c r="AB85" s="29"/>
      <c r="AC85" s="29"/>
      <c r="AD85" s="29"/>
      <c r="AE85" s="29"/>
      <c r="AF85" s="29"/>
      <c r="AG85" s="35"/>
      <c r="AH85" s="29"/>
      <c r="AI85" s="29"/>
      <c r="AJ85" s="29"/>
      <c r="AK85" s="29"/>
      <c r="AL85" s="29"/>
      <c r="AM85" s="29"/>
      <c r="AN85" s="29"/>
      <c r="AO85" s="35"/>
      <c r="AP85" s="29"/>
      <c r="AQ85" s="29"/>
      <c r="AR85" s="29"/>
      <c r="AS85" s="29"/>
      <c r="AT85" s="29"/>
      <c r="AU85" s="29"/>
      <c r="AV85" s="29"/>
      <c r="AW85" s="35"/>
      <c r="AX85" s="60"/>
      <c r="AY85" s="60"/>
      <c r="AZ85" s="60"/>
      <c r="BA85" s="60"/>
      <c r="BB85" s="60"/>
      <c r="BC85" s="60"/>
      <c r="BD85" s="60"/>
      <c r="BE85" s="62"/>
      <c r="BF85" s="60"/>
      <c r="BG85" s="60"/>
      <c r="BH85" s="60"/>
      <c r="BI85" s="60"/>
      <c r="BJ85" s="60"/>
      <c r="BK85" s="60"/>
      <c r="BL85" s="60"/>
      <c r="BM85" s="62"/>
      <c r="BN85" s="60"/>
      <c r="BO85" s="60"/>
      <c r="BP85" s="60"/>
      <c r="BQ85" s="60"/>
      <c r="BR85" s="60"/>
      <c r="BS85" s="60"/>
      <c r="BT85" s="60"/>
      <c r="BU85" s="62"/>
      <c r="BV85" s="60"/>
      <c r="BW85" s="60"/>
      <c r="BX85" s="60"/>
      <c r="BY85" s="60"/>
      <c r="BZ85" s="60"/>
      <c r="CA85" s="60"/>
      <c r="CB85" s="60"/>
      <c r="CC85" s="62"/>
      <c r="CD85" s="60"/>
      <c r="CE85" s="60"/>
      <c r="CF85" s="60"/>
      <c r="CG85" s="60"/>
      <c r="CH85" s="60"/>
      <c r="CI85" s="60"/>
      <c r="CJ85" s="60"/>
      <c r="CK85" s="62"/>
      <c r="CL85" s="60"/>
      <c r="CM85" s="60"/>
      <c r="CN85" s="60"/>
      <c r="CO85" s="60"/>
      <c r="CP85" s="60"/>
      <c r="CQ85" s="60"/>
      <c r="CR85" s="60"/>
      <c r="CS85" s="62"/>
      <c r="CT85" s="22"/>
      <c r="CU85" s="60"/>
      <c r="CV85" s="22"/>
      <c r="CW85" s="60"/>
      <c r="CX85" s="22"/>
      <c r="CY85" s="60"/>
      <c r="CZ85" s="22"/>
      <c r="DA85" s="62"/>
      <c r="DB85" s="22"/>
      <c r="DC85" s="62"/>
      <c r="DD85" s="22"/>
      <c r="DE85" s="62"/>
      <c r="DF85" s="22"/>
      <c r="DG85" s="62"/>
      <c r="DH85" s="22"/>
      <c r="DI85" s="62"/>
    </row>
    <row r="86" spans="1:113">
      <c r="A86" s="109" t="s">
        <v>106</v>
      </c>
      <c r="B86" s="33">
        <v>281</v>
      </c>
      <c r="C86" s="33">
        <v>145</v>
      </c>
      <c r="D86" s="33">
        <v>40</v>
      </c>
      <c r="E86" s="33">
        <v>157</v>
      </c>
      <c r="F86" s="33">
        <v>157</v>
      </c>
      <c r="G86" s="33">
        <v>1676</v>
      </c>
      <c r="H86" s="33">
        <v>1630</v>
      </c>
      <c r="I86" s="48">
        <v>0</v>
      </c>
      <c r="J86" s="33">
        <v>1</v>
      </c>
      <c r="K86" s="33">
        <v>225</v>
      </c>
      <c r="L86" s="33">
        <v>237</v>
      </c>
      <c r="M86" s="33">
        <v>138</v>
      </c>
      <c r="N86" s="33">
        <v>416</v>
      </c>
      <c r="O86" s="33">
        <v>304</v>
      </c>
      <c r="P86" s="33">
        <v>483</v>
      </c>
      <c r="Q86" s="48">
        <v>669</v>
      </c>
      <c r="R86" s="33">
        <v>303</v>
      </c>
      <c r="S86" s="33">
        <v>69</v>
      </c>
      <c r="T86" s="33">
        <v>358</v>
      </c>
      <c r="U86" s="33">
        <v>232</v>
      </c>
      <c r="V86" s="33">
        <v>318</v>
      </c>
      <c r="W86" s="33">
        <v>419</v>
      </c>
      <c r="X86" s="33">
        <v>72</v>
      </c>
      <c r="Y86" s="48">
        <v>413</v>
      </c>
      <c r="Z86" s="5">
        <v>56</v>
      </c>
      <c r="AA86" s="5">
        <v>5</v>
      </c>
      <c r="AB86" s="5">
        <v>14</v>
      </c>
      <c r="AC86" s="5">
        <v>0</v>
      </c>
      <c r="AD86" s="5">
        <v>31</v>
      </c>
      <c r="AE86" s="5">
        <v>5</v>
      </c>
      <c r="AF86" s="5">
        <v>47</v>
      </c>
      <c r="AG86" s="48">
        <v>75</v>
      </c>
      <c r="AH86" s="5">
        <v>188</v>
      </c>
      <c r="AI86" s="5">
        <v>16</v>
      </c>
      <c r="AJ86" s="5">
        <v>30</v>
      </c>
      <c r="AK86" s="5">
        <v>79</v>
      </c>
      <c r="AL86" s="5">
        <v>56</v>
      </c>
      <c r="AM86" s="5">
        <v>40</v>
      </c>
      <c r="AN86" s="5">
        <v>85</v>
      </c>
      <c r="AO86" s="48">
        <v>100</v>
      </c>
      <c r="AP86" s="5">
        <v>40</v>
      </c>
      <c r="AQ86" s="5">
        <v>219</v>
      </c>
      <c r="AR86" s="5">
        <v>350</v>
      </c>
      <c r="AS86" s="5">
        <v>416</v>
      </c>
      <c r="AT86" s="5">
        <v>806</v>
      </c>
      <c r="AU86" s="5">
        <v>1076</v>
      </c>
      <c r="AV86" s="5">
        <v>931</v>
      </c>
      <c r="AW86" s="48">
        <v>545</v>
      </c>
      <c r="AX86" s="34">
        <v>55</v>
      </c>
      <c r="AY86" s="34">
        <v>39</v>
      </c>
      <c r="AZ86" s="34">
        <v>10</v>
      </c>
      <c r="BA86" s="34">
        <v>11</v>
      </c>
      <c r="BB86" s="34">
        <v>29</v>
      </c>
      <c r="BC86" s="34">
        <v>11</v>
      </c>
      <c r="BD86" s="34">
        <v>57</v>
      </c>
      <c r="BE86" s="63">
        <v>50</v>
      </c>
      <c r="BF86" s="34">
        <v>4</v>
      </c>
      <c r="BG86" s="34">
        <v>10</v>
      </c>
      <c r="BH86" s="34">
        <f>6+6</f>
        <v>12</v>
      </c>
      <c r="BI86" s="44">
        <v>18</v>
      </c>
      <c r="BJ86" s="44">
        <v>45</v>
      </c>
      <c r="BK86" s="44">
        <v>103</v>
      </c>
      <c r="BL86" s="44">
        <v>212</v>
      </c>
      <c r="BM86" s="64">
        <v>265</v>
      </c>
      <c r="BN86" s="34">
        <v>237</v>
      </c>
      <c r="BO86" s="34">
        <v>895</v>
      </c>
      <c r="BP86" s="34">
        <v>852</v>
      </c>
      <c r="BQ86" s="34">
        <v>411</v>
      </c>
      <c r="BR86" s="34">
        <v>466</v>
      </c>
      <c r="BS86" s="34">
        <v>799</v>
      </c>
      <c r="BT86" s="34">
        <v>637</v>
      </c>
      <c r="BU86" s="63">
        <v>641</v>
      </c>
      <c r="BV86" s="34">
        <v>0</v>
      </c>
      <c r="BW86" s="34">
        <v>0</v>
      </c>
      <c r="BX86" s="34">
        <v>0</v>
      </c>
      <c r="BY86" s="44">
        <v>0</v>
      </c>
      <c r="BZ86" s="44">
        <v>0</v>
      </c>
      <c r="CA86" s="44">
        <v>0</v>
      </c>
      <c r="CB86" s="44">
        <v>31</v>
      </c>
      <c r="CC86" s="64">
        <v>193</v>
      </c>
      <c r="CD86" s="34">
        <v>65</v>
      </c>
      <c r="CE86" s="34">
        <v>0</v>
      </c>
      <c r="CF86" s="34">
        <v>0</v>
      </c>
      <c r="CG86" s="34">
        <v>0</v>
      </c>
      <c r="CH86" s="34">
        <v>0</v>
      </c>
      <c r="CI86" s="34">
        <v>0</v>
      </c>
      <c r="CJ86" s="34">
        <v>0</v>
      </c>
      <c r="CK86" s="63">
        <v>0</v>
      </c>
      <c r="CL86" s="34">
        <v>1</v>
      </c>
      <c r="CM86" s="34">
        <v>106</v>
      </c>
      <c r="CN86" s="34">
        <v>225</v>
      </c>
      <c r="CO86" s="34">
        <v>255</v>
      </c>
      <c r="CP86" s="34">
        <v>225</v>
      </c>
      <c r="CQ86" s="34">
        <v>243</v>
      </c>
      <c r="CR86" s="34">
        <v>489</v>
      </c>
      <c r="CS86" s="63">
        <v>613</v>
      </c>
      <c r="CT86" s="18">
        <f t="shared" si="158"/>
        <v>1231</v>
      </c>
      <c r="CU86" s="37">
        <f>CT86*100/CT87</f>
        <v>7.0926480755934547</v>
      </c>
      <c r="CV86" s="18">
        <f>SUMIF($B$3:$CS$3,"=2019",$B86:$CS86)</f>
        <v>1729</v>
      </c>
      <c r="CW86" s="37">
        <f>CV86*100/$CV$87</f>
        <v>3.82996632996633</v>
      </c>
      <c r="CX86" s="18">
        <f>SUMIF($B$3:$CS$3,"=2020",$B86:$CS86)</f>
        <v>2128</v>
      </c>
      <c r="CY86" s="37">
        <f>CX86*100/$CX$87</f>
        <v>4.6496383857364476</v>
      </c>
      <c r="CZ86" s="18">
        <f>SUMIF($B$3:$CS$3,"=2021",$B86:$CS86)</f>
        <v>1717</v>
      </c>
      <c r="DA86" s="25">
        <f>CZ86*100/$CZ$87</f>
        <v>2.9034276341376803</v>
      </c>
      <c r="DB86" s="18">
        <f>SUMIF($B$3:$CS$3,"=2022",$B86:$CS86)</f>
        <v>2549</v>
      </c>
      <c r="DC86" s="25">
        <f>DB86*100/$DB$87</f>
        <v>3.8521988816684298</v>
      </c>
      <c r="DD86" s="18">
        <f>SUMIF($B$3:$CS$3,"=2023",$B86:$CS86)</f>
        <v>4676</v>
      </c>
      <c r="DE86" s="25">
        <f>DD86*100/$DD$87</f>
        <v>6.4274914089347082</v>
      </c>
      <c r="DF86" s="18">
        <f>SUMIF($B$3:$CS$3,"=2024",$B86:$CS86)</f>
        <v>4674</v>
      </c>
      <c r="DG86" s="25">
        <f>DF86*100/$DF$87</f>
        <v>5.7726509238217565</v>
      </c>
      <c r="DH86" s="18">
        <f>SUMIF($B$3:$CS$3,"=2025",$B86:$CS86)</f>
        <v>3564</v>
      </c>
      <c r="DI86" s="25">
        <f>DH86*100/$DH$87</f>
        <v>4.1776558708724547</v>
      </c>
    </row>
    <row r="87" spans="1:113" ht="16.2" thickBot="1">
      <c r="A87" s="52" t="s">
        <v>107</v>
      </c>
      <c r="B87" s="16">
        <f t="shared" ref="B87:BM87" si="182">SUM(B49,B58,B66,B73,B80,B84,B86)</f>
        <v>1434</v>
      </c>
      <c r="C87" s="16">
        <f t="shared" si="182"/>
        <v>2430</v>
      </c>
      <c r="D87" s="16">
        <f t="shared" si="182"/>
        <v>1168</v>
      </c>
      <c r="E87" s="16">
        <f t="shared" si="182"/>
        <v>15524</v>
      </c>
      <c r="F87" s="16">
        <f t="shared" si="182"/>
        <v>14086</v>
      </c>
      <c r="G87" s="16">
        <f t="shared" si="182"/>
        <v>15944</v>
      </c>
      <c r="H87" s="16">
        <f t="shared" si="182"/>
        <v>16863</v>
      </c>
      <c r="I87" s="15">
        <f t="shared" si="182"/>
        <v>10403</v>
      </c>
      <c r="J87" s="16">
        <f t="shared" si="182"/>
        <v>2148</v>
      </c>
      <c r="K87" s="16">
        <f t="shared" si="182"/>
        <v>5859</v>
      </c>
      <c r="L87" s="16">
        <f t="shared" si="182"/>
        <v>5808</v>
      </c>
      <c r="M87" s="16">
        <f t="shared" si="182"/>
        <v>4263</v>
      </c>
      <c r="N87" s="16">
        <f t="shared" si="182"/>
        <v>8290</v>
      </c>
      <c r="O87" s="16">
        <f t="shared" si="182"/>
        <v>7810</v>
      </c>
      <c r="P87" s="16">
        <f t="shared" si="182"/>
        <v>7144</v>
      </c>
      <c r="Q87" s="15">
        <f t="shared" si="182"/>
        <v>9910</v>
      </c>
      <c r="R87" s="16">
        <f t="shared" si="182"/>
        <v>4411</v>
      </c>
      <c r="S87" s="16">
        <f t="shared" si="182"/>
        <v>8148</v>
      </c>
      <c r="T87" s="16">
        <f t="shared" si="182"/>
        <v>9455</v>
      </c>
      <c r="U87" s="16">
        <f t="shared" si="182"/>
        <v>10012</v>
      </c>
      <c r="V87" s="16">
        <f t="shared" si="182"/>
        <v>11275</v>
      </c>
      <c r="W87" s="16">
        <f t="shared" si="182"/>
        <v>14889</v>
      </c>
      <c r="X87" s="16">
        <f t="shared" si="182"/>
        <v>13098</v>
      </c>
      <c r="Y87" s="15">
        <f t="shared" si="182"/>
        <v>17339</v>
      </c>
      <c r="Z87" s="16">
        <f t="shared" si="182"/>
        <v>341</v>
      </c>
      <c r="AA87" s="16">
        <f t="shared" si="182"/>
        <v>288</v>
      </c>
      <c r="AB87" s="16">
        <f t="shared" si="182"/>
        <v>390</v>
      </c>
      <c r="AC87" s="16">
        <f t="shared" si="182"/>
        <v>506</v>
      </c>
      <c r="AD87" s="16">
        <f t="shared" si="182"/>
        <v>708</v>
      </c>
      <c r="AE87" s="16">
        <f t="shared" si="182"/>
        <v>563</v>
      </c>
      <c r="AF87" s="16">
        <f t="shared" si="182"/>
        <v>1185</v>
      </c>
      <c r="AG87" s="15">
        <f t="shared" si="182"/>
        <v>2273</v>
      </c>
      <c r="AH87" s="16">
        <f t="shared" si="182"/>
        <v>887</v>
      </c>
      <c r="AI87" s="16">
        <f t="shared" si="182"/>
        <v>4012</v>
      </c>
      <c r="AJ87" s="16">
        <f t="shared" si="182"/>
        <v>1854</v>
      </c>
      <c r="AK87" s="16">
        <f t="shared" si="182"/>
        <v>2330</v>
      </c>
      <c r="AL87" s="16">
        <f t="shared" si="182"/>
        <v>1730</v>
      </c>
      <c r="AM87" s="16">
        <f t="shared" si="182"/>
        <v>2162</v>
      </c>
      <c r="AN87" s="16">
        <f t="shared" si="182"/>
        <v>2970</v>
      </c>
      <c r="AO87" s="15">
        <f t="shared" si="182"/>
        <v>2859</v>
      </c>
      <c r="AP87" s="16">
        <f t="shared" si="182"/>
        <v>1903</v>
      </c>
      <c r="AQ87" s="16">
        <f t="shared" si="182"/>
        <v>3747</v>
      </c>
      <c r="AR87" s="16">
        <f t="shared" si="182"/>
        <v>3079</v>
      </c>
      <c r="AS87" s="16">
        <f t="shared" si="182"/>
        <v>2718</v>
      </c>
      <c r="AT87" s="16">
        <f t="shared" si="182"/>
        <v>4450</v>
      </c>
      <c r="AU87" s="16">
        <f t="shared" si="182"/>
        <v>7263</v>
      </c>
      <c r="AV87" s="16">
        <f t="shared" si="182"/>
        <v>7475</v>
      </c>
      <c r="AW87" s="15">
        <f t="shared" si="182"/>
        <v>7785</v>
      </c>
      <c r="AX87" s="16">
        <f t="shared" si="182"/>
        <v>1057</v>
      </c>
      <c r="AY87" s="16">
        <f t="shared" si="182"/>
        <v>2807</v>
      </c>
      <c r="AZ87" s="16">
        <f t="shared" si="182"/>
        <v>5006</v>
      </c>
      <c r="BA87" s="16">
        <f t="shared" si="182"/>
        <v>5830</v>
      </c>
      <c r="BB87" s="16">
        <f t="shared" si="182"/>
        <v>4987</v>
      </c>
      <c r="BC87" s="16">
        <f t="shared" si="182"/>
        <v>4449</v>
      </c>
      <c r="BD87" s="16">
        <f t="shared" si="182"/>
        <v>6022</v>
      </c>
      <c r="BE87" s="15">
        <f t="shared" si="182"/>
        <v>7831</v>
      </c>
      <c r="BF87" s="16">
        <f t="shared" si="182"/>
        <v>763</v>
      </c>
      <c r="BG87" s="16">
        <f t="shared" si="182"/>
        <v>3151</v>
      </c>
      <c r="BH87" s="16">
        <f t="shared" si="182"/>
        <v>3627</v>
      </c>
      <c r="BI87" s="16">
        <f t="shared" si="182"/>
        <v>4305</v>
      </c>
      <c r="BJ87" s="16">
        <f t="shared" si="182"/>
        <v>4960</v>
      </c>
      <c r="BK87" s="16">
        <f t="shared" si="182"/>
        <v>587</v>
      </c>
      <c r="BL87" s="16">
        <f t="shared" si="182"/>
        <v>7106</v>
      </c>
      <c r="BM87" s="15">
        <f t="shared" si="182"/>
        <v>9402</v>
      </c>
      <c r="BN87" s="16">
        <f t="shared" ref="BN87:BU87" si="183">SUM(BN49,BN58,BN66,BN73,BN80,BN84,BN86)</f>
        <v>3239</v>
      </c>
      <c r="BO87" s="16">
        <f t="shared" si="183"/>
        <v>8795</v>
      </c>
      <c r="BP87" s="16">
        <f t="shared" si="183"/>
        <v>8470</v>
      </c>
      <c r="BQ87" s="16">
        <f t="shared" si="183"/>
        <v>6361</v>
      </c>
      <c r="BR87" s="16">
        <f t="shared" si="183"/>
        <v>6095</v>
      </c>
      <c r="BS87" s="16">
        <f t="shared" si="183"/>
        <v>8548</v>
      </c>
      <c r="BT87" s="16">
        <f t="shared" si="183"/>
        <v>8935</v>
      </c>
      <c r="BU87" s="15">
        <f t="shared" si="183"/>
        <v>7055</v>
      </c>
      <c r="BV87" s="16">
        <f t="shared" ref="BV87:CZ87" si="184">SUM(BV49,BV58,BV66,BV73,BV80,BV84,BV86)</f>
        <v>188</v>
      </c>
      <c r="BW87" s="16">
        <f t="shared" si="184"/>
        <v>909</v>
      </c>
      <c r="BX87" s="16">
        <f t="shared" si="184"/>
        <v>949</v>
      </c>
      <c r="BY87" s="16">
        <f t="shared" si="184"/>
        <v>1065</v>
      </c>
      <c r="BZ87" s="16">
        <f t="shared" si="184"/>
        <v>1703</v>
      </c>
      <c r="CA87" s="16">
        <f t="shared" si="184"/>
        <v>2351</v>
      </c>
      <c r="CB87" s="16">
        <f t="shared" si="184"/>
        <v>2331</v>
      </c>
      <c r="CC87" s="15">
        <f t="shared" si="184"/>
        <v>1733</v>
      </c>
      <c r="CD87" s="16">
        <f t="shared" si="184"/>
        <v>633</v>
      </c>
      <c r="CE87" s="16">
        <f t="shared" si="184"/>
        <v>2875</v>
      </c>
      <c r="CF87" s="16">
        <f t="shared" si="184"/>
        <v>3729</v>
      </c>
      <c r="CG87" s="16">
        <f t="shared" si="184"/>
        <v>4120</v>
      </c>
      <c r="CH87" s="16">
        <f t="shared" si="184"/>
        <v>4961</v>
      </c>
      <c r="CI87" s="16">
        <f t="shared" si="184"/>
        <v>4683</v>
      </c>
      <c r="CJ87" s="16">
        <f t="shared" si="184"/>
        <v>3238</v>
      </c>
      <c r="CK87" s="15">
        <f t="shared" si="184"/>
        <v>2663</v>
      </c>
      <c r="CL87" s="16">
        <f t="shared" si="184"/>
        <v>352</v>
      </c>
      <c r="CM87" s="16">
        <f t="shared" si="184"/>
        <v>2123</v>
      </c>
      <c r="CN87" s="16">
        <f t="shared" si="184"/>
        <v>2232</v>
      </c>
      <c r="CO87" s="16">
        <f t="shared" si="184"/>
        <v>2103</v>
      </c>
      <c r="CP87" s="16">
        <f t="shared" si="184"/>
        <v>2925</v>
      </c>
      <c r="CQ87" s="16">
        <f t="shared" si="184"/>
        <v>3501</v>
      </c>
      <c r="CR87" s="16">
        <f t="shared" si="184"/>
        <v>4601</v>
      </c>
      <c r="CS87" s="15">
        <f t="shared" si="184"/>
        <v>6058</v>
      </c>
      <c r="CT87" s="28">
        <f t="shared" si="184"/>
        <v>17356</v>
      </c>
      <c r="CU87" s="32">
        <f>SUM(CU49+CU58+CU66+CU73+CU80+CU84+CU86)</f>
        <v>100</v>
      </c>
      <c r="CV87" s="28">
        <f t="shared" si="184"/>
        <v>45144</v>
      </c>
      <c r="CW87" s="32">
        <f>SUM(CW49+CW58+CW66+CW73+CW80+CW84+CW86)</f>
        <v>100</v>
      </c>
      <c r="CX87" s="28">
        <f t="shared" si="184"/>
        <v>45767</v>
      </c>
      <c r="CY87" s="32">
        <f>SUM(CY49+CY58+CY66+CY73+CY80+CY84+CY86)</f>
        <v>100</v>
      </c>
      <c r="CZ87" s="28">
        <f t="shared" si="184"/>
        <v>59137</v>
      </c>
      <c r="DA87" s="27">
        <f>SUM(DA49+DA58+DA66+DA73+DA80+DA84+DA86)</f>
        <v>100.00000000000001</v>
      </c>
      <c r="DB87" s="28">
        <f t="shared" ref="DB87" si="185">SUM(DB49,DB58,DB66,DB73,DB80,DB84,DB86)</f>
        <v>66170</v>
      </c>
      <c r="DC87" s="27">
        <f>SUM(DC49+DC58+DC66+DC73+DC80+DC84+DC86)</f>
        <v>100</v>
      </c>
      <c r="DD87" s="28">
        <f t="shared" ref="DD87" si="186">SUM(DD49,DD58,DD66,DD73,DD80,DD84,DD86)</f>
        <v>72750</v>
      </c>
      <c r="DE87" s="27">
        <f>SUM(DE49+DE58+DE66+DE73+DE80+DE84+DE86)</f>
        <v>99.999999999999986</v>
      </c>
      <c r="DF87" s="28">
        <f t="shared" ref="DF87:DH87" si="187">SUM(DF49,DF58,DF66,DF73,DF80,DF84,DF86)</f>
        <v>80968</v>
      </c>
      <c r="DG87" s="27">
        <f>DF87*100/$DF$87</f>
        <v>100</v>
      </c>
      <c r="DH87" s="28">
        <f t="shared" si="187"/>
        <v>85311</v>
      </c>
      <c r="DI87" s="27">
        <f>DH87*100/$DH$87</f>
        <v>100</v>
      </c>
    </row>
    <row r="88" spans="1:113" ht="16.2" thickTop="1">
      <c r="A88" s="97" t="s">
        <v>62</v>
      </c>
      <c r="B88" s="61"/>
      <c r="C88" s="61"/>
      <c r="D88" s="61"/>
      <c r="E88" s="61"/>
      <c r="F88" s="61"/>
      <c r="G88" s="61"/>
      <c r="H88" s="61"/>
      <c r="I88" s="9"/>
      <c r="J88" s="61"/>
      <c r="K88" s="61"/>
      <c r="L88" s="61"/>
      <c r="M88" s="61"/>
      <c r="N88" s="61"/>
      <c r="O88" s="61"/>
      <c r="P88" s="61"/>
      <c r="Q88" s="9"/>
      <c r="R88" s="61"/>
      <c r="S88" s="61"/>
      <c r="T88" s="61"/>
      <c r="U88" s="61"/>
      <c r="V88" s="61"/>
      <c r="W88" s="61"/>
      <c r="X88" s="61"/>
      <c r="Y88" s="9"/>
      <c r="AG88" s="9"/>
      <c r="AO88" s="9"/>
      <c r="AW88" s="9"/>
      <c r="BE88" s="9"/>
      <c r="BM88" s="9"/>
      <c r="BU88" s="9"/>
      <c r="CC88" s="9"/>
      <c r="CK88" s="9"/>
      <c r="CS88" s="9"/>
      <c r="CT88" s="22"/>
      <c r="CV88" s="38"/>
      <c r="CX88" s="38"/>
      <c r="CZ88" s="38"/>
      <c r="DA88" s="9"/>
      <c r="DB88" s="38"/>
      <c r="DC88" s="9"/>
      <c r="DD88" s="38"/>
      <c r="DE88" s="9"/>
      <c r="DF88" s="38"/>
      <c r="DG88" s="9"/>
      <c r="DH88" s="38"/>
      <c r="DI88" s="9"/>
    </row>
    <row r="89" spans="1:113">
      <c r="A89" s="108" t="s">
        <v>81</v>
      </c>
      <c r="B89" s="61"/>
      <c r="C89" s="61"/>
      <c r="D89" s="61"/>
      <c r="E89" s="61"/>
      <c r="F89" s="61"/>
      <c r="G89" s="61"/>
      <c r="H89" s="61"/>
      <c r="I89" s="9"/>
      <c r="J89" s="61"/>
      <c r="K89" s="61"/>
      <c r="L89" s="61"/>
      <c r="M89" s="61"/>
      <c r="N89" s="61"/>
      <c r="O89" s="61"/>
      <c r="P89" s="61"/>
      <c r="Q89" s="9"/>
      <c r="R89" s="61"/>
      <c r="S89" s="61"/>
      <c r="T89" s="61"/>
      <c r="U89" s="61"/>
      <c r="V89" s="61"/>
      <c r="W89" s="61"/>
      <c r="X89" s="61"/>
      <c r="Y89" s="9"/>
      <c r="AG89" s="9"/>
      <c r="AO89" s="9"/>
      <c r="AW89" s="9"/>
      <c r="BE89" s="9"/>
      <c r="BM89" s="9"/>
      <c r="BU89" s="9"/>
      <c r="CC89" s="9"/>
      <c r="CK89" s="9"/>
      <c r="CS89" s="9"/>
      <c r="CV89" s="22"/>
      <c r="CX89" s="22"/>
      <c r="CZ89" s="22"/>
      <c r="DA89" s="9"/>
      <c r="DB89" s="22"/>
      <c r="DC89" s="9"/>
      <c r="DD89" s="22"/>
      <c r="DE89" s="9"/>
      <c r="DF89" s="22"/>
      <c r="DG89" s="9"/>
      <c r="DH89" s="22"/>
      <c r="DI89" s="9"/>
    </row>
    <row r="90" spans="1:113">
      <c r="A90" s="106" t="s">
        <v>82</v>
      </c>
      <c r="B90" s="2">
        <v>19</v>
      </c>
      <c r="C90" s="2">
        <v>49</v>
      </c>
      <c r="D90" s="2">
        <v>103</v>
      </c>
      <c r="E90" s="2">
        <v>359</v>
      </c>
      <c r="F90" s="2">
        <v>398</v>
      </c>
      <c r="G90" s="2">
        <v>651</v>
      </c>
      <c r="H90" s="2">
        <v>132</v>
      </c>
      <c r="I90" s="47">
        <v>148</v>
      </c>
      <c r="J90" s="2">
        <v>671</v>
      </c>
      <c r="K90" s="2">
        <v>1122</v>
      </c>
      <c r="L90" s="2">
        <v>334</v>
      </c>
      <c r="M90" s="2">
        <v>514</v>
      </c>
      <c r="N90" s="2">
        <v>964</v>
      </c>
      <c r="O90" s="2">
        <v>1083</v>
      </c>
      <c r="P90" s="2">
        <v>1183</v>
      </c>
      <c r="Q90" s="47">
        <v>1140</v>
      </c>
      <c r="R90" s="2">
        <v>115</v>
      </c>
      <c r="S90" s="2">
        <v>171</v>
      </c>
      <c r="T90" s="2">
        <v>168</v>
      </c>
      <c r="U90" s="2">
        <v>400</v>
      </c>
      <c r="V90" s="2">
        <v>406</v>
      </c>
      <c r="W90" s="2">
        <v>239</v>
      </c>
      <c r="X90" s="2">
        <v>565</v>
      </c>
      <c r="Y90" s="47">
        <v>651</v>
      </c>
      <c r="Z90" s="17">
        <v>50</v>
      </c>
      <c r="AA90" s="17">
        <v>93</v>
      </c>
      <c r="AB90" s="17">
        <v>72</v>
      </c>
      <c r="AC90" s="17">
        <v>152</v>
      </c>
      <c r="AD90" s="17">
        <v>83</v>
      </c>
      <c r="AE90" s="17">
        <v>70</v>
      </c>
      <c r="AF90" s="17">
        <v>72</v>
      </c>
      <c r="AG90" s="47">
        <v>192</v>
      </c>
      <c r="AH90" s="17">
        <v>29</v>
      </c>
      <c r="AI90" s="17">
        <v>44</v>
      </c>
      <c r="AJ90" s="17">
        <v>11</v>
      </c>
      <c r="AK90" s="17">
        <v>207</v>
      </c>
      <c r="AL90" s="17">
        <v>153</v>
      </c>
      <c r="AM90" s="17">
        <v>26</v>
      </c>
      <c r="AN90" s="17">
        <v>171</v>
      </c>
      <c r="AO90" s="47">
        <v>121</v>
      </c>
      <c r="AP90" s="17">
        <v>81</v>
      </c>
      <c r="AQ90" s="17">
        <v>126</v>
      </c>
      <c r="AR90" s="17">
        <v>23</v>
      </c>
      <c r="AS90" s="17">
        <v>3</v>
      </c>
      <c r="AT90" s="17">
        <v>70</v>
      </c>
      <c r="AU90" s="17">
        <v>274</v>
      </c>
      <c r="AV90" s="17">
        <v>243</v>
      </c>
      <c r="AW90" s="47">
        <v>266</v>
      </c>
      <c r="AX90" s="3">
        <v>106</v>
      </c>
      <c r="AY90" s="3">
        <v>473</v>
      </c>
      <c r="AZ90" s="3">
        <v>110</v>
      </c>
      <c r="BA90" s="3">
        <v>28</v>
      </c>
      <c r="BB90" s="3">
        <v>28</v>
      </c>
      <c r="BC90" s="3">
        <v>39</v>
      </c>
      <c r="BD90" s="3">
        <v>71</v>
      </c>
      <c r="BE90" s="10">
        <v>112</v>
      </c>
      <c r="BF90" s="3">
        <v>18</v>
      </c>
      <c r="BG90" s="3">
        <v>175</v>
      </c>
      <c r="BH90" s="3">
        <f>72+105</f>
        <v>177</v>
      </c>
      <c r="BI90" s="3">
        <v>277</v>
      </c>
      <c r="BJ90" s="3">
        <v>341</v>
      </c>
      <c r="BK90" s="3">
        <v>42</v>
      </c>
      <c r="BL90" s="3">
        <v>488</v>
      </c>
      <c r="BM90" s="10">
        <v>759</v>
      </c>
      <c r="BN90" s="3">
        <v>7</v>
      </c>
      <c r="BO90" s="3">
        <v>16</v>
      </c>
      <c r="BP90" s="3">
        <v>32</v>
      </c>
      <c r="BQ90" s="3">
        <v>13</v>
      </c>
      <c r="BR90" s="3">
        <v>34</v>
      </c>
      <c r="BS90" s="3">
        <v>32</v>
      </c>
      <c r="BT90" s="3">
        <v>38</v>
      </c>
      <c r="BU90" s="10">
        <v>20</v>
      </c>
      <c r="BV90" s="3">
        <v>18</v>
      </c>
      <c r="BW90" s="3">
        <v>28</v>
      </c>
      <c r="BX90" s="3">
        <v>16</v>
      </c>
      <c r="BY90" s="3">
        <v>7</v>
      </c>
      <c r="BZ90" s="3">
        <v>37</v>
      </c>
      <c r="CA90" s="3">
        <v>151</v>
      </c>
      <c r="CB90" s="3">
        <v>108</v>
      </c>
      <c r="CC90" s="10">
        <v>23</v>
      </c>
      <c r="CD90" s="3">
        <v>12</v>
      </c>
      <c r="CE90" s="3">
        <v>56</v>
      </c>
      <c r="CF90" s="3">
        <v>6</v>
      </c>
      <c r="CG90" s="3">
        <v>7</v>
      </c>
      <c r="CH90" s="3">
        <v>1</v>
      </c>
      <c r="CI90" s="3">
        <v>19</v>
      </c>
      <c r="CJ90" s="3">
        <v>72</v>
      </c>
      <c r="CK90" s="10">
        <v>17</v>
      </c>
      <c r="CL90" s="3">
        <v>22</v>
      </c>
      <c r="CM90" s="3">
        <v>38</v>
      </c>
      <c r="CN90" s="3">
        <v>16</v>
      </c>
      <c r="CO90" s="3">
        <v>14</v>
      </c>
      <c r="CP90" s="3">
        <v>13</v>
      </c>
      <c r="CQ90" s="3">
        <v>67</v>
      </c>
      <c r="CR90" s="3">
        <v>90</v>
      </c>
      <c r="CS90" s="10">
        <v>81</v>
      </c>
      <c r="CT90" s="18">
        <f>SUMIF($B$3:$CS$3,"=2018",$B90:$CS90)</f>
        <v>1148</v>
      </c>
      <c r="CU90" s="37">
        <f>CT90*100/$CT$94</f>
        <v>48.397976391231026</v>
      </c>
      <c r="CV90" s="18">
        <f>SUMIF($B$3:$CS$3,"=2019",$B90:$CS90)</f>
        <v>2391</v>
      </c>
      <c r="CW90" s="37">
        <f>CV90*100/$CV$94</f>
        <v>43.751143641354069</v>
      </c>
      <c r="CX90" s="18">
        <f>SUMIF($B$3:$CS$3,"=2020",$B90:$CS90)</f>
        <v>1068</v>
      </c>
      <c r="CY90" s="37">
        <f>CX90*100/$CX$94</f>
        <v>18.766473379019505</v>
      </c>
      <c r="CZ90" s="18">
        <f>SUMIF($B$3:$CS$3,"=2021",$B90:$CS90)</f>
        <v>1981</v>
      </c>
      <c r="DA90" s="25">
        <f>CZ90*100/$CZ$94</f>
        <v>23.325091251618979</v>
      </c>
      <c r="DB90" s="18">
        <f>SUMIF($B$3:$CS$3,"=2022",$B90:$CS90)</f>
        <v>2528</v>
      </c>
      <c r="DC90" s="25">
        <f>DB90*100/$DB$94</f>
        <v>28.207989288105335</v>
      </c>
      <c r="DD90" s="18">
        <f>SUMIF($B$3:$CS$3,"=2023",$B90:$CS90)</f>
        <v>2693</v>
      </c>
      <c r="DE90" s="25">
        <f>DD90*100/$DD$94</f>
        <v>27.398514599654085</v>
      </c>
      <c r="DF90" s="18">
        <f>SUMIF($B$3:$CS$3,"=2024",$B90:$CS90)</f>
        <v>3233</v>
      </c>
      <c r="DG90" s="25">
        <f>DF90*100/$DF$94</f>
        <v>20.897162432939048</v>
      </c>
      <c r="DH90" s="18">
        <f>SUMIF($B$3:$CS$3,"=2025",$B90:$CS90)</f>
        <v>3530</v>
      </c>
      <c r="DI90" s="25">
        <f>DH90*100/$DH$94</f>
        <v>23.602567531425514</v>
      </c>
    </row>
    <row r="91" spans="1:113">
      <c r="A91" s="106" t="s">
        <v>83</v>
      </c>
      <c r="B91" s="2">
        <v>152</v>
      </c>
      <c r="C91" s="2">
        <v>370</v>
      </c>
      <c r="D91" s="2">
        <v>170</v>
      </c>
      <c r="E91" s="2">
        <v>1114</v>
      </c>
      <c r="F91" s="2">
        <v>786</v>
      </c>
      <c r="G91" s="2">
        <v>1570</v>
      </c>
      <c r="H91" s="2">
        <v>1462</v>
      </c>
      <c r="I91" s="47">
        <v>1121</v>
      </c>
      <c r="J91" s="2">
        <v>184</v>
      </c>
      <c r="K91" s="2">
        <v>131</v>
      </c>
      <c r="L91" s="2">
        <v>498</v>
      </c>
      <c r="M91" s="2">
        <v>130</v>
      </c>
      <c r="N91" s="2">
        <v>693</v>
      </c>
      <c r="O91" s="2">
        <v>142</v>
      </c>
      <c r="P91" s="2">
        <v>572</v>
      </c>
      <c r="Q91" s="47">
        <v>409</v>
      </c>
      <c r="R91" s="2">
        <v>226</v>
      </c>
      <c r="S91" s="2">
        <v>570</v>
      </c>
      <c r="T91" s="2">
        <v>667</v>
      </c>
      <c r="U91" s="2">
        <v>980</v>
      </c>
      <c r="V91" s="2">
        <v>699</v>
      </c>
      <c r="W91" s="2">
        <v>748</v>
      </c>
      <c r="X91" s="2">
        <v>882</v>
      </c>
      <c r="Y91" s="47">
        <v>1023</v>
      </c>
      <c r="Z91" s="17">
        <v>48</v>
      </c>
      <c r="AA91" s="17">
        <v>309</v>
      </c>
      <c r="AB91" s="17">
        <v>801</v>
      </c>
      <c r="AC91" s="17">
        <v>1355</v>
      </c>
      <c r="AD91" s="17">
        <v>1239</v>
      </c>
      <c r="AE91" s="17">
        <v>1049</v>
      </c>
      <c r="AF91" s="17">
        <v>1673</v>
      </c>
      <c r="AG91" s="47">
        <v>893</v>
      </c>
      <c r="AH91" s="17">
        <v>8</v>
      </c>
      <c r="AI91" s="17">
        <v>24</v>
      </c>
      <c r="AJ91" s="17">
        <v>50</v>
      </c>
      <c r="AK91" s="17">
        <v>26</v>
      </c>
      <c r="AL91" s="17">
        <v>12</v>
      </c>
      <c r="AM91" s="17">
        <v>41</v>
      </c>
      <c r="AN91" s="17">
        <v>130</v>
      </c>
      <c r="AO91" s="47">
        <v>129</v>
      </c>
      <c r="AP91" s="17">
        <v>117</v>
      </c>
      <c r="AQ91" s="17">
        <v>196</v>
      </c>
      <c r="AR91" s="17">
        <v>199</v>
      </c>
      <c r="AS91" s="17">
        <v>134</v>
      </c>
      <c r="AT91" s="17">
        <v>78</v>
      </c>
      <c r="AU91" s="17">
        <v>978</v>
      </c>
      <c r="AV91" s="17">
        <v>799</v>
      </c>
      <c r="AW91" s="47">
        <v>616</v>
      </c>
      <c r="AX91" s="3">
        <v>72</v>
      </c>
      <c r="AY91" s="3">
        <v>93</v>
      </c>
      <c r="AZ91" s="3">
        <v>288</v>
      </c>
      <c r="BA91" s="3">
        <v>418</v>
      </c>
      <c r="BB91" s="3">
        <v>256</v>
      </c>
      <c r="BC91" s="3">
        <v>279</v>
      </c>
      <c r="BD91" s="3">
        <v>372</v>
      </c>
      <c r="BE91" s="10">
        <v>570</v>
      </c>
      <c r="BF91" s="3">
        <v>98</v>
      </c>
      <c r="BG91" s="3">
        <v>902</v>
      </c>
      <c r="BH91" s="3">
        <f>430+481</f>
        <v>911</v>
      </c>
      <c r="BI91" s="17">
        <v>1020</v>
      </c>
      <c r="BJ91" s="17">
        <v>1255</v>
      </c>
      <c r="BK91" s="17">
        <v>41</v>
      </c>
      <c r="BL91" s="17">
        <v>2033</v>
      </c>
      <c r="BM91" s="47">
        <v>2203</v>
      </c>
      <c r="BN91" s="3">
        <v>23</v>
      </c>
      <c r="BO91" s="3">
        <v>64</v>
      </c>
      <c r="BP91" s="3">
        <v>342</v>
      </c>
      <c r="BQ91" s="3">
        <v>515</v>
      </c>
      <c r="BR91" s="3">
        <v>314</v>
      </c>
      <c r="BS91" s="3">
        <v>178</v>
      </c>
      <c r="BT91" s="3">
        <v>114</v>
      </c>
      <c r="BU91" s="10">
        <v>105</v>
      </c>
      <c r="BV91" s="3">
        <v>239</v>
      </c>
      <c r="BW91" s="3">
        <v>132</v>
      </c>
      <c r="BX91" s="3">
        <v>148</v>
      </c>
      <c r="BY91" s="17">
        <v>221</v>
      </c>
      <c r="BZ91" s="17">
        <v>555</v>
      </c>
      <c r="CA91" s="17">
        <v>421</v>
      </c>
      <c r="CB91" s="17">
        <v>387</v>
      </c>
      <c r="CC91" s="47">
        <v>121</v>
      </c>
      <c r="CD91" s="3">
        <v>28</v>
      </c>
      <c r="CE91" s="3">
        <v>194</v>
      </c>
      <c r="CF91" s="3">
        <v>447</v>
      </c>
      <c r="CG91" s="3">
        <v>508</v>
      </c>
      <c r="CH91" s="3">
        <v>512</v>
      </c>
      <c r="CI91" s="3">
        <v>487</v>
      </c>
      <c r="CJ91" s="3">
        <v>269</v>
      </c>
      <c r="CK91" s="10">
        <v>171</v>
      </c>
      <c r="CL91" s="3">
        <v>29</v>
      </c>
      <c r="CM91" s="3">
        <v>89</v>
      </c>
      <c r="CN91" s="3">
        <v>102</v>
      </c>
      <c r="CO91" s="3">
        <v>91</v>
      </c>
      <c r="CP91" s="3">
        <v>35</v>
      </c>
      <c r="CQ91" s="3">
        <v>55</v>
      </c>
      <c r="CR91" s="3">
        <v>106</v>
      </c>
      <c r="CS91" s="10">
        <v>137</v>
      </c>
      <c r="CT91" s="18">
        <f t="shared" ref="CT91" si="188">SUMIF($B$3:$CS$3,"=2018",$B91:$CS91)</f>
        <v>1224</v>
      </c>
      <c r="CU91" s="37">
        <f t="shared" ref="CU91" si="189">CT91*100/$CT$94</f>
        <v>51.602023608768974</v>
      </c>
      <c r="CV91" s="18">
        <f>SUMIF($B$3:$CS$3,"=2019",$B91:$CS91)</f>
        <v>3074</v>
      </c>
      <c r="CW91" s="37">
        <f>CV91*100/$CV$94</f>
        <v>56.248856358645931</v>
      </c>
      <c r="CX91" s="18">
        <f>SUMIF($B$3:$CS$3,"=2020",$B91:$CS91)</f>
        <v>4623</v>
      </c>
      <c r="CY91" s="37">
        <f>CX91*100/$CX$94</f>
        <v>81.233526620980498</v>
      </c>
      <c r="CZ91" s="18">
        <f t="shared" ref="CZ91" si="190">SUMIF($B$3:$CS$3,"=2021",$B91:$CS91)</f>
        <v>6512</v>
      </c>
      <c r="DA91" s="25">
        <f t="shared" ref="DA91" si="191">CZ91*100/$CZ$94</f>
        <v>76.674908748381014</v>
      </c>
      <c r="DB91" s="18">
        <f>SUMIF($B$3:$CS$3,"=2022",$B91:$CS91)</f>
        <v>6434</v>
      </c>
      <c r="DC91" s="25">
        <f>DB91*100/$DB$94</f>
        <v>71.792010711894662</v>
      </c>
      <c r="DD91" s="18">
        <f>SUMIF($B$3:$CS$3,"=2023",$B91:$CS91)</f>
        <v>5989</v>
      </c>
      <c r="DE91" s="25">
        <f>DD91*100/$DD$94</f>
        <v>60.931936107437174</v>
      </c>
      <c r="DF91" s="18">
        <f>SUMIF($B$3:$CS$3,"=2024",$B91:$CS91)</f>
        <v>8799</v>
      </c>
      <c r="DG91" s="25">
        <f>DF91*100/$DF$94</f>
        <v>56.874151638549542</v>
      </c>
      <c r="DH91" s="18">
        <f>SUMIF($B$3:$CS$3,"=2025",$B91:$CS91)</f>
        <v>7498</v>
      </c>
      <c r="DI91" s="25">
        <f>DH91*100/$DH$94</f>
        <v>50.1337255950789</v>
      </c>
    </row>
    <row r="92" spans="1:113">
      <c r="A92" s="107" t="s">
        <v>126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47">
        <v>3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47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1</v>
      </c>
      <c r="X92" s="2">
        <v>1</v>
      </c>
      <c r="Y92" s="4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4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35</v>
      </c>
      <c r="AO92" s="47">
        <v>2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26</v>
      </c>
      <c r="AW92" s="47">
        <v>6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3">
        <v>4</v>
      </c>
      <c r="BE92" s="10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4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3">
        <v>0</v>
      </c>
      <c r="BT92" s="3">
        <v>0</v>
      </c>
      <c r="BU92" s="10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2</v>
      </c>
      <c r="CB92" s="17">
        <v>0</v>
      </c>
      <c r="CC92" s="4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3">
        <v>0</v>
      </c>
      <c r="CJ92" s="3">
        <v>0</v>
      </c>
      <c r="CK92" s="10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7">
        <v>3</v>
      </c>
      <c r="CR92" s="17">
        <v>0</v>
      </c>
      <c r="CS92" s="10">
        <v>0</v>
      </c>
      <c r="CT92" s="18"/>
      <c r="CU92" s="37"/>
      <c r="CV92" s="18"/>
      <c r="CW92" s="37"/>
      <c r="CX92" s="18"/>
      <c r="CY92" s="37"/>
      <c r="CZ92" s="18"/>
      <c r="DA92" s="25"/>
      <c r="DB92" s="18"/>
      <c r="DC92" s="25"/>
      <c r="DD92" s="18">
        <f t="shared" ref="DD92:DD93" si="192">SUMIF($B$3:$CS$3,"=2023",$B92:$CS92)</f>
        <v>6</v>
      </c>
      <c r="DE92" s="25">
        <f t="shared" ref="DE92:DE93" si="193">DD92*100/$DD$94</f>
        <v>6.1043849832129411E-2</v>
      </c>
      <c r="DF92" s="18">
        <f>SUMIF($B$3:$CS$3,"=2024",$B92:$CS92)</f>
        <v>66</v>
      </c>
      <c r="DG92" s="25">
        <f>DF92*100/$DF$94</f>
        <v>0.4266046150862905</v>
      </c>
      <c r="DH92" s="18">
        <f>SUMIF($B$3:$CS$3,"=2025",$B92:$CS92)</f>
        <v>11</v>
      </c>
      <c r="DI92" s="25">
        <f>DH92*100/$DH$94</f>
        <v>7.3549077293393952E-2</v>
      </c>
    </row>
    <row r="93" spans="1:113">
      <c r="A93" s="107" t="s">
        <v>127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125</v>
      </c>
      <c r="H93" s="2">
        <v>315</v>
      </c>
      <c r="I93" s="47">
        <v>205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40</v>
      </c>
      <c r="P93" s="2">
        <v>217</v>
      </c>
      <c r="Q93" s="47">
        <v>242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296</v>
      </c>
      <c r="X93" s="2">
        <v>242</v>
      </c>
      <c r="Y93" s="47">
        <v>577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360</v>
      </c>
      <c r="AF93" s="17">
        <v>514</v>
      </c>
      <c r="AG93" s="47">
        <v>416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34</v>
      </c>
      <c r="AN93" s="17">
        <v>189</v>
      </c>
      <c r="AO93" s="47">
        <v>106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306</v>
      </c>
      <c r="AW93" s="47">
        <v>455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132</v>
      </c>
      <c r="BD93" s="3">
        <v>391</v>
      </c>
      <c r="BE93" s="10">
        <v>450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922</v>
      </c>
      <c r="BM93" s="47">
        <v>1285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3">
        <v>0</v>
      </c>
      <c r="BT93" s="3">
        <v>0</v>
      </c>
      <c r="BU93" s="10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69</v>
      </c>
      <c r="CB93" s="17">
        <v>36</v>
      </c>
      <c r="CC93" s="47">
        <v>24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3">
        <v>69</v>
      </c>
      <c r="CJ93" s="3">
        <v>205</v>
      </c>
      <c r="CK93" s="10">
        <v>110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16</v>
      </c>
      <c r="CR93" s="17">
        <v>36</v>
      </c>
      <c r="CS93" s="10">
        <v>47</v>
      </c>
      <c r="CT93" s="18"/>
      <c r="CU93" s="37"/>
      <c r="CV93" s="18"/>
      <c r="CW93" s="37"/>
      <c r="CX93" s="18"/>
      <c r="CY93" s="37"/>
      <c r="CZ93" s="18"/>
      <c r="DA93" s="25"/>
      <c r="DB93" s="18"/>
      <c r="DC93" s="25"/>
      <c r="DD93" s="18">
        <f t="shared" si="192"/>
        <v>1141</v>
      </c>
      <c r="DE93" s="25">
        <f t="shared" si="193"/>
        <v>11.608505443076609</v>
      </c>
      <c r="DF93" s="18">
        <f>SUMIF($B$3:$CS$3,"=2024",$B93:$CS93)</f>
        <v>3373</v>
      </c>
      <c r="DG93" s="25">
        <f>DF93*100/$DF$94</f>
        <v>21.802081313425116</v>
      </c>
      <c r="DH93" s="18">
        <f>SUMIF($B$3:$CS$3,"=2025",$B93:$CS93)</f>
        <v>3917</v>
      </c>
      <c r="DI93" s="25">
        <f>DH93*100/$DH$94</f>
        <v>26.190157796202193</v>
      </c>
    </row>
    <row r="94" spans="1:113" ht="15" thickBot="1">
      <c r="A94" s="52" t="s">
        <v>6</v>
      </c>
      <c r="B94" s="12">
        <f t="shared" ref="B94:BM94" si="194">SUM(B90:B93)</f>
        <v>171</v>
      </c>
      <c r="C94" s="12">
        <f t="shared" si="194"/>
        <v>419</v>
      </c>
      <c r="D94" s="12">
        <f t="shared" si="194"/>
        <v>273</v>
      </c>
      <c r="E94" s="12">
        <f t="shared" si="194"/>
        <v>1473</v>
      </c>
      <c r="F94" s="12">
        <f t="shared" si="194"/>
        <v>1184</v>
      </c>
      <c r="G94" s="12">
        <f t="shared" si="194"/>
        <v>2346</v>
      </c>
      <c r="H94" s="12">
        <f t="shared" si="194"/>
        <v>1909</v>
      </c>
      <c r="I94" s="11">
        <f t="shared" si="194"/>
        <v>1477</v>
      </c>
      <c r="J94" s="12">
        <f t="shared" si="194"/>
        <v>855</v>
      </c>
      <c r="K94" s="12">
        <f t="shared" si="194"/>
        <v>1253</v>
      </c>
      <c r="L94" s="12">
        <f t="shared" si="194"/>
        <v>832</v>
      </c>
      <c r="M94" s="12">
        <f t="shared" si="194"/>
        <v>644</v>
      </c>
      <c r="N94" s="12">
        <f t="shared" si="194"/>
        <v>1657</v>
      </c>
      <c r="O94" s="12">
        <f t="shared" si="194"/>
        <v>1265</v>
      </c>
      <c r="P94" s="12">
        <f t="shared" si="194"/>
        <v>1972</v>
      </c>
      <c r="Q94" s="11">
        <f t="shared" si="194"/>
        <v>1791</v>
      </c>
      <c r="R94" s="12">
        <f t="shared" si="194"/>
        <v>341</v>
      </c>
      <c r="S94" s="12">
        <f t="shared" si="194"/>
        <v>741</v>
      </c>
      <c r="T94" s="12">
        <f t="shared" si="194"/>
        <v>835</v>
      </c>
      <c r="U94" s="12">
        <f t="shared" si="194"/>
        <v>1380</v>
      </c>
      <c r="V94" s="12">
        <f t="shared" si="194"/>
        <v>1105</v>
      </c>
      <c r="W94" s="12">
        <f t="shared" si="194"/>
        <v>1284</v>
      </c>
      <c r="X94" s="12">
        <f t="shared" si="194"/>
        <v>1690</v>
      </c>
      <c r="Y94" s="11">
        <f t="shared" si="194"/>
        <v>2251</v>
      </c>
      <c r="Z94" s="12">
        <f t="shared" si="194"/>
        <v>98</v>
      </c>
      <c r="AA94" s="12">
        <f t="shared" si="194"/>
        <v>402</v>
      </c>
      <c r="AB94" s="12">
        <f t="shared" si="194"/>
        <v>873</v>
      </c>
      <c r="AC94" s="12">
        <f t="shared" si="194"/>
        <v>1507</v>
      </c>
      <c r="AD94" s="12">
        <f t="shared" si="194"/>
        <v>1322</v>
      </c>
      <c r="AE94" s="12">
        <f t="shared" si="194"/>
        <v>1479</v>
      </c>
      <c r="AF94" s="12">
        <f t="shared" si="194"/>
        <v>2259</v>
      </c>
      <c r="AG94" s="11">
        <f t="shared" si="194"/>
        <v>1501</v>
      </c>
      <c r="AH94" s="12">
        <f t="shared" si="194"/>
        <v>37</v>
      </c>
      <c r="AI94" s="12">
        <f t="shared" si="194"/>
        <v>68</v>
      </c>
      <c r="AJ94" s="12">
        <f t="shared" si="194"/>
        <v>61</v>
      </c>
      <c r="AK94" s="12">
        <f t="shared" si="194"/>
        <v>233</v>
      </c>
      <c r="AL94" s="12">
        <f t="shared" si="194"/>
        <v>165</v>
      </c>
      <c r="AM94" s="12">
        <f t="shared" si="194"/>
        <v>101</v>
      </c>
      <c r="AN94" s="12">
        <f t="shared" si="194"/>
        <v>525</v>
      </c>
      <c r="AO94" s="11">
        <f t="shared" si="194"/>
        <v>358</v>
      </c>
      <c r="AP94" s="12">
        <f t="shared" si="194"/>
        <v>198</v>
      </c>
      <c r="AQ94" s="12">
        <f t="shared" si="194"/>
        <v>322</v>
      </c>
      <c r="AR94" s="12">
        <f t="shared" si="194"/>
        <v>222</v>
      </c>
      <c r="AS94" s="12">
        <f t="shared" si="194"/>
        <v>137</v>
      </c>
      <c r="AT94" s="12">
        <f t="shared" si="194"/>
        <v>148</v>
      </c>
      <c r="AU94" s="12">
        <f t="shared" si="194"/>
        <v>1252</v>
      </c>
      <c r="AV94" s="12">
        <f t="shared" si="194"/>
        <v>1374</v>
      </c>
      <c r="AW94" s="11">
        <f t="shared" si="194"/>
        <v>1343</v>
      </c>
      <c r="AX94" s="12">
        <f t="shared" si="194"/>
        <v>178</v>
      </c>
      <c r="AY94" s="12">
        <f t="shared" si="194"/>
        <v>566</v>
      </c>
      <c r="AZ94" s="12">
        <f t="shared" si="194"/>
        <v>398</v>
      </c>
      <c r="BA94" s="12">
        <f t="shared" si="194"/>
        <v>446</v>
      </c>
      <c r="BB94" s="12">
        <f t="shared" si="194"/>
        <v>284</v>
      </c>
      <c r="BC94" s="12">
        <f t="shared" si="194"/>
        <v>450</v>
      </c>
      <c r="BD94" s="12">
        <f t="shared" si="194"/>
        <v>838</v>
      </c>
      <c r="BE94" s="11">
        <f t="shared" si="194"/>
        <v>1132</v>
      </c>
      <c r="BF94" s="12">
        <f t="shared" si="194"/>
        <v>116</v>
      </c>
      <c r="BG94" s="12">
        <f t="shared" si="194"/>
        <v>1077</v>
      </c>
      <c r="BH94" s="12">
        <f t="shared" si="194"/>
        <v>1088</v>
      </c>
      <c r="BI94" s="12">
        <f t="shared" si="194"/>
        <v>1297</v>
      </c>
      <c r="BJ94" s="12">
        <f t="shared" si="194"/>
        <v>1596</v>
      </c>
      <c r="BK94" s="12">
        <f t="shared" si="194"/>
        <v>83</v>
      </c>
      <c r="BL94" s="12">
        <f t="shared" si="194"/>
        <v>3443</v>
      </c>
      <c r="BM94" s="11">
        <f t="shared" si="194"/>
        <v>4247</v>
      </c>
      <c r="BN94" s="12">
        <f t="shared" ref="BN94:BU94" si="195">SUM(BN90:BN93)</f>
        <v>30</v>
      </c>
      <c r="BO94" s="12">
        <f t="shared" si="195"/>
        <v>80</v>
      </c>
      <c r="BP94" s="12">
        <f t="shared" si="195"/>
        <v>374</v>
      </c>
      <c r="BQ94" s="12">
        <f t="shared" si="195"/>
        <v>528</v>
      </c>
      <c r="BR94" s="12">
        <f t="shared" si="195"/>
        <v>348</v>
      </c>
      <c r="BS94" s="12">
        <f t="shared" si="195"/>
        <v>210</v>
      </c>
      <c r="BT94" s="12">
        <f t="shared" si="195"/>
        <v>152</v>
      </c>
      <c r="BU94" s="11">
        <f t="shared" si="195"/>
        <v>125</v>
      </c>
      <c r="BV94" s="12">
        <f t="shared" ref="BV94:CS94" si="196">SUM(BV90:BV93)</f>
        <v>257</v>
      </c>
      <c r="BW94" s="12">
        <f t="shared" si="196"/>
        <v>160</v>
      </c>
      <c r="BX94" s="12">
        <f t="shared" si="196"/>
        <v>164</v>
      </c>
      <c r="BY94" s="12">
        <f t="shared" si="196"/>
        <v>228</v>
      </c>
      <c r="BZ94" s="12">
        <f t="shared" si="196"/>
        <v>592</v>
      </c>
      <c r="CA94" s="12">
        <f t="shared" si="196"/>
        <v>643</v>
      </c>
      <c r="CB94" s="12">
        <f t="shared" si="196"/>
        <v>531</v>
      </c>
      <c r="CC94" s="11">
        <f t="shared" si="196"/>
        <v>168</v>
      </c>
      <c r="CD94" s="12">
        <f t="shared" si="196"/>
        <v>40</v>
      </c>
      <c r="CE94" s="12">
        <f t="shared" si="196"/>
        <v>250</v>
      </c>
      <c r="CF94" s="12">
        <f t="shared" si="196"/>
        <v>453</v>
      </c>
      <c r="CG94" s="12">
        <f t="shared" si="196"/>
        <v>515</v>
      </c>
      <c r="CH94" s="12">
        <f t="shared" si="196"/>
        <v>513</v>
      </c>
      <c r="CI94" s="12">
        <f t="shared" si="196"/>
        <v>575</v>
      </c>
      <c r="CJ94" s="12">
        <f t="shared" si="196"/>
        <v>546</v>
      </c>
      <c r="CK94" s="11">
        <f t="shared" si="196"/>
        <v>298</v>
      </c>
      <c r="CL94" s="12">
        <f t="shared" si="196"/>
        <v>51</v>
      </c>
      <c r="CM94" s="12">
        <f t="shared" si="196"/>
        <v>127</v>
      </c>
      <c r="CN94" s="12">
        <f t="shared" si="196"/>
        <v>118</v>
      </c>
      <c r="CO94" s="12">
        <f t="shared" si="196"/>
        <v>105</v>
      </c>
      <c r="CP94" s="12">
        <f t="shared" si="196"/>
        <v>48</v>
      </c>
      <c r="CQ94" s="12">
        <f t="shared" si="196"/>
        <v>141</v>
      </c>
      <c r="CR94" s="12">
        <f t="shared" si="196"/>
        <v>232</v>
      </c>
      <c r="CS94" s="11">
        <f t="shared" si="196"/>
        <v>265</v>
      </c>
      <c r="CT94" s="28">
        <f>SUM(CT90:CT93)</f>
        <v>2372</v>
      </c>
      <c r="CU94" s="32">
        <f>SUM(CU90:CU93)</f>
        <v>100</v>
      </c>
      <c r="CV94" s="28">
        <f>SUM(CV90:CV93)</f>
        <v>5465</v>
      </c>
      <c r="CW94" s="32">
        <f>SUM(CW90:CW91)</f>
        <v>100</v>
      </c>
      <c r="CX94" s="28">
        <f>SUM(CX90:CX93)</f>
        <v>5691</v>
      </c>
      <c r="CY94" s="32">
        <f>SUM(CY90:CY91)</f>
        <v>100</v>
      </c>
      <c r="CZ94" s="28">
        <f>SUM(CZ90:CZ93)</f>
        <v>8493</v>
      </c>
      <c r="DA94" s="32">
        <f>SUM(DA90:DA91)</f>
        <v>100</v>
      </c>
      <c r="DB94" s="28">
        <f>SUM(DB90:DB93)</f>
        <v>8962</v>
      </c>
      <c r="DC94" s="32">
        <f>SUM(DC90:DC91)</f>
        <v>100</v>
      </c>
      <c r="DD94" s="28">
        <f>SUM(DD90:DD93)</f>
        <v>9829</v>
      </c>
      <c r="DE94" s="32">
        <f>SUM(DE90:DE93)</f>
        <v>100</v>
      </c>
      <c r="DF94" s="28">
        <f>SUM(DF90:DF93)</f>
        <v>15471</v>
      </c>
      <c r="DG94" s="27">
        <f>DF94*100/$DF$94</f>
        <v>100</v>
      </c>
      <c r="DH94" s="28">
        <f>SUM(DH90:DH93)</f>
        <v>14956</v>
      </c>
      <c r="DI94" s="27">
        <f>DH94*100/$DH$94</f>
        <v>100</v>
      </c>
    </row>
    <row r="95" spans="1:113" ht="15" thickTop="1">
      <c r="A95" s="108" t="s">
        <v>63</v>
      </c>
      <c r="B95" s="61"/>
      <c r="C95" s="61"/>
      <c r="D95" s="61"/>
      <c r="E95" s="61"/>
      <c r="F95" s="61"/>
      <c r="G95" s="61"/>
      <c r="H95" s="61"/>
      <c r="I95" s="9"/>
      <c r="J95" s="61"/>
      <c r="K95" s="61"/>
      <c r="L95" s="61"/>
      <c r="M95" s="61"/>
      <c r="N95" s="61"/>
      <c r="O95" s="61"/>
      <c r="P95" s="61"/>
      <c r="Q95" s="9"/>
      <c r="R95" s="61"/>
      <c r="S95" s="61"/>
      <c r="T95" s="61"/>
      <c r="U95" s="61"/>
      <c r="V95" s="61"/>
      <c r="W95" s="61"/>
      <c r="X95" s="61"/>
      <c r="Y95" s="9"/>
      <c r="AG95" s="9"/>
      <c r="AO95" s="9"/>
      <c r="AW95" s="9"/>
      <c r="BE95" s="9"/>
      <c r="BM95" s="9"/>
      <c r="BU95" s="9"/>
      <c r="CC95" s="9"/>
      <c r="CK95" s="9"/>
      <c r="CS95" s="9"/>
      <c r="CT95" s="22"/>
      <c r="CV95" s="22"/>
      <c r="CX95" s="22"/>
      <c r="CZ95" s="22"/>
      <c r="DA95" s="9"/>
      <c r="DB95" s="22"/>
      <c r="DC95" s="9"/>
      <c r="DD95" s="22"/>
      <c r="DE95" s="9"/>
      <c r="DF95" s="22"/>
      <c r="DG95" s="9"/>
      <c r="DH95" s="22"/>
      <c r="DI95" s="9"/>
    </row>
    <row r="96" spans="1:113">
      <c r="A96" s="106" t="s">
        <v>84</v>
      </c>
      <c r="B96" s="2">
        <v>296</v>
      </c>
      <c r="C96" s="2">
        <v>568</v>
      </c>
      <c r="D96" s="2">
        <v>174</v>
      </c>
      <c r="E96" s="2">
        <v>571</v>
      </c>
      <c r="F96" s="2">
        <v>1177</v>
      </c>
      <c r="G96" s="2">
        <v>891</v>
      </c>
      <c r="H96" s="2">
        <v>169</v>
      </c>
      <c r="I96" s="47">
        <v>184</v>
      </c>
      <c r="J96" s="2">
        <v>810</v>
      </c>
      <c r="K96" s="2">
        <v>3091</v>
      </c>
      <c r="L96" s="2">
        <v>2321</v>
      </c>
      <c r="M96" s="2">
        <v>2015</v>
      </c>
      <c r="N96" s="2">
        <v>2753</v>
      </c>
      <c r="O96" s="2">
        <v>2641</v>
      </c>
      <c r="P96" s="2">
        <v>2017</v>
      </c>
      <c r="Q96" s="47">
        <v>2015</v>
      </c>
      <c r="R96" s="2">
        <v>676</v>
      </c>
      <c r="S96" s="2">
        <v>1000</v>
      </c>
      <c r="T96" s="2">
        <v>740</v>
      </c>
      <c r="U96" s="2">
        <v>622</v>
      </c>
      <c r="V96" s="2">
        <v>759</v>
      </c>
      <c r="W96" s="2">
        <v>949</v>
      </c>
      <c r="X96" s="2">
        <v>865</v>
      </c>
      <c r="Y96" s="47">
        <v>1192</v>
      </c>
      <c r="Z96" s="17">
        <v>171</v>
      </c>
      <c r="AA96" s="17">
        <v>162</v>
      </c>
      <c r="AB96" s="17">
        <v>341</v>
      </c>
      <c r="AC96" s="17">
        <v>759</v>
      </c>
      <c r="AD96" s="17">
        <v>598</v>
      </c>
      <c r="AE96" s="17">
        <v>475</v>
      </c>
      <c r="AF96" s="17">
        <v>458</v>
      </c>
      <c r="AG96" s="47">
        <v>622</v>
      </c>
      <c r="AH96" s="17">
        <v>491</v>
      </c>
      <c r="AI96" s="17">
        <v>997</v>
      </c>
      <c r="AJ96" s="17">
        <v>397</v>
      </c>
      <c r="AK96" s="17">
        <v>443</v>
      </c>
      <c r="AL96" s="17">
        <v>505</v>
      </c>
      <c r="AM96" s="17">
        <v>464</v>
      </c>
      <c r="AN96" s="17">
        <v>698</v>
      </c>
      <c r="AO96" s="47">
        <v>478</v>
      </c>
      <c r="AP96" s="17">
        <v>642</v>
      </c>
      <c r="AQ96" s="17">
        <v>1722</v>
      </c>
      <c r="AR96" s="17">
        <v>839</v>
      </c>
      <c r="AS96" s="17">
        <v>879</v>
      </c>
      <c r="AT96" s="17">
        <v>1262</v>
      </c>
      <c r="AU96" s="17">
        <v>1142</v>
      </c>
      <c r="AV96" s="17">
        <v>1117</v>
      </c>
      <c r="AW96" s="47">
        <v>1519</v>
      </c>
      <c r="AX96" s="3">
        <v>273</v>
      </c>
      <c r="AY96" s="3">
        <v>378</v>
      </c>
      <c r="AZ96" s="3">
        <v>874</v>
      </c>
      <c r="BA96" s="3">
        <v>974</v>
      </c>
      <c r="BB96" s="3">
        <v>1124</v>
      </c>
      <c r="BC96" s="3">
        <v>379</v>
      </c>
      <c r="BD96" s="3">
        <v>182</v>
      </c>
      <c r="BE96" s="10">
        <v>405</v>
      </c>
      <c r="BF96" s="3">
        <v>179</v>
      </c>
      <c r="BG96" s="3">
        <v>1166</v>
      </c>
      <c r="BH96" s="3">
        <f>534+620</f>
        <v>1154</v>
      </c>
      <c r="BI96" s="3">
        <v>989</v>
      </c>
      <c r="BJ96" s="3">
        <v>1262</v>
      </c>
      <c r="BK96" s="3">
        <v>549</v>
      </c>
      <c r="BL96" s="3">
        <v>786</v>
      </c>
      <c r="BM96" s="10">
        <v>966</v>
      </c>
      <c r="BN96" s="3">
        <v>108</v>
      </c>
      <c r="BO96" s="3">
        <v>2138</v>
      </c>
      <c r="BP96" s="3">
        <v>1314</v>
      </c>
      <c r="BQ96" s="3">
        <v>756</v>
      </c>
      <c r="BR96" s="17">
        <v>1389</v>
      </c>
      <c r="BS96" s="17">
        <v>2061</v>
      </c>
      <c r="BT96" s="17">
        <v>4</v>
      </c>
      <c r="BU96" s="47">
        <v>0</v>
      </c>
      <c r="BV96" s="3">
        <v>63</v>
      </c>
      <c r="BW96" s="3">
        <v>339</v>
      </c>
      <c r="BX96" s="3">
        <v>323</v>
      </c>
      <c r="BY96" s="3">
        <v>90</v>
      </c>
      <c r="BZ96" s="3">
        <v>433</v>
      </c>
      <c r="CA96" s="3">
        <v>437</v>
      </c>
      <c r="CB96" s="3">
        <v>483</v>
      </c>
      <c r="CC96" s="10">
        <v>209</v>
      </c>
      <c r="CD96" s="3">
        <v>133</v>
      </c>
      <c r="CE96" s="3">
        <v>620</v>
      </c>
      <c r="CF96" s="3">
        <v>258</v>
      </c>
      <c r="CG96" s="3">
        <v>146</v>
      </c>
      <c r="CH96" s="3">
        <v>276</v>
      </c>
      <c r="CI96" s="3">
        <v>213</v>
      </c>
      <c r="CJ96" s="3">
        <v>347</v>
      </c>
      <c r="CK96" s="10">
        <v>123</v>
      </c>
      <c r="CL96" s="3">
        <v>100</v>
      </c>
      <c r="CM96" s="3">
        <v>643</v>
      </c>
      <c r="CN96" s="3">
        <v>525</v>
      </c>
      <c r="CO96" s="3">
        <v>291</v>
      </c>
      <c r="CP96" s="3">
        <v>833</v>
      </c>
      <c r="CQ96" s="3">
        <v>1197</v>
      </c>
      <c r="CR96" s="3">
        <v>1310</v>
      </c>
      <c r="CS96" s="47">
        <v>1831</v>
      </c>
      <c r="CT96" s="18">
        <f>SUMIF($B$3:$CS$3,"=2018",$B96:$CS96)</f>
        <v>3942</v>
      </c>
      <c r="CU96" s="37">
        <f>CT96*100/$CT$101</f>
        <v>78.69834298263126</v>
      </c>
      <c r="CV96" s="18">
        <f>SUMIF($B$3:$CS$3,"=2019",$B96:$CS96)</f>
        <v>12824</v>
      </c>
      <c r="CW96" s="37">
        <f>CV96*100/$CV$101</f>
        <v>83.03548303548304</v>
      </c>
      <c r="CX96" s="18">
        <f>SUMIF($B$3:$CS$3,"=2020",$B96:$CS96)</f>
        <v>9260</v>
      </c>
      <c r="CY96" s="37">
        <f>CX96*100/$CX$101</f>
        <v>57.619314292825585</v>
      </c>
      <c r="CZ96" s="18">
        <f>SUMIF($B$3:$CS$3,"=2021",$B96:$CS96)</f>
        <v>8535</v>
      </c>
      <c r="DA96" s="25">
        <f>CZ96*100/$CZ$101</f>
        <v>48.588181714676075</v>
      </c>
      <c r="DB96" s="18">
        <f>SUMIF($B$3:$CS$3,"=2022",$B96:$CS96)</f>
        <v>12371</v>
      </c>
      <c r="DC96" s="25">
        <f>DB96*100/$DB$101</f>
        <v>58.252107171446063</v>
      </c>
      <c r="DD96" s="18">
        <f>SUMIF($B$3:$CS$3,"=2023",$B96:$CS96)</f>
        <v>11398</v>
      </c>
      <c r="DE96" s="25">
        <f>DD96*100/$DD$101</f>
        <v>62.847375385972654</v>
      </c>
      <c r="DF96" s="18">
        <f>SUMIF($B$3:$CS$3,"=2024",$B96:$CS96)</f>
        <v>8436</v>
      </c>
      <c r="DG96" s="25">
        <f t="shared" ref="DG96:DG101" si="197">DF96*100/$DF$101</f>
        <v>60.025615483136477</v>
      </c>
      <c r="DH96" s="18">
        <f>SUMIF($B$3:$CS$3,"=2025",$B96:$CS96)</f>
        <v>9544</v>
      </c>
      <c r="DI96" s="25">
        <f t="shared" ref="DI96:DI101" si="198">DH96*100/$DH$101</f>
        <v>66.319227294837049</v>
      </c>
    </row>
    <row r="97" spans="1:113">
      <c r="A97" s="106" t="s">
        <v>80</v>
      </c>
      <c r="B97" s="2">
        <v>160</v>
      </c>
      <c r="C97" s="2">
        <v>494</v>
      </c>
      <c r="D97" s="2">
        <v>94</v>
      </c>
      <c r="E97" s="2">
        <v>2395</v>
      </c>
      <c r="F97" s="2">
        <v>2229</v>
      </c>
      <c r="G97" s="2">
        <v>1722</v>
      </c>
      <c r="H97" s="2">
        <v>588</v>
      </c>
      <c r="I97" s="47">
        <v>192</v>
      </c>
      <c r="J97" s="2">
        <v>190</v>
      </c>
      <c r="K97" s="2">
        <v>38</v>
      </c>
      <c r="L97" s="2">
        <v>866</v>
      </c>
      <c r="M97" s="2">
        <v>397</v>
      </c>
      <c r="N97" s="2">
        <v>504</v>
      </c>
      <c r="O97" s="2">
        <v>307</v>
      </c>
      <c r="P97" s="2">
        <v>260</v>
      </c>
      <c r="Q97" s="47">
        <v>233</v>
      </c>
      <c r="R97" s="2">
        <v>30</v>
      </c>
      <c r="S97" s="2">
        <v>190</v>
      </c>
      <c r="T97" s="2">
        <v>844</v>
      </c>
      <c r="U97" s="2">
        <v>868</v>
      </c>
      <c r="V97" s="2">
        <v>1178</v>
      </c>
      <c r="W97" s="2">
        <v>825</v>
      </c>
      <c r="X97" s="2">
        <v>457</v>
      </c>
      <c r="Y97" s="47">
        <v>428</v>
      </c>
      <c r="Z97" s="17">
        <v>86</v>
      </c>
      <c r="AA97" s="17">
        <v>89</v>
      </c>
      <c r="AB97" s="17">
        <v>205</v>
      </c>
      <c r="AC97" s="17">
        <v>125</v>
      </c>
      <c r="AD97" s="17">
        <v>129</v>
      </c>
      <c r="AE97" s="17">
        <v>160</v>
      </c>
      <c r="AF97" s="17">
        <v>249</v>
      </c>
      <c r="AG97" s="47">
        <v>234</v>
      </c>
      <c r="AH97" s="17">
        <v>45</v>
      </c>
      <c r="AI97" s="17">
        <v>333</v>
      </c>
      <c r="AJ97" s="17">
        <v>391</v>
      </c>
      <c r="AK97" s="17">
        <v>629</v>
      </c>
      <c r="AL97" s="17">
        <v>412</v>
      </c>
      <c r="AM97" s="17">
        <v>336</v>
      </c>
      <c r="AN97" s="17">
        <v>218</v>
      </c>
      <c r="AO97" s="47">
        <v>129</v>
      </c>
      <c r="AP97" s="17">
        <v>177</v>
      </c>
      <c r="AQ97" s="17">
        <v>144</v>
      </c>
      <c r="AR97" s="17">
        <v>988</v>
      </c>
      <c r="AS97" s="17">
        <v>654</v>
      </c>
      <c r="AT97" s="17">
        <v>1070</v>
      </c>
      <c r="AU97" s="17">
        <v>704</v>
      </c>
      <c r="AV97" s="17">
        <v>537</v>
      </c>
      <c r="AW97" s="47">
        <v>215</v>
      </c>
      <c r="AX97" s="3">
        <v>3</v>
      </c>
      <c r="AY97" s="3">
        <v>90</v>
      </c>
      <c r="AZ97" s="3">
        <v>322</v>
      </c>
      <c r="BA97" s="3">
        <v>317</v>
      </c>
      <c r="BB97" s="3">
        <v>304</v>
      </c>
      <c r="BC97" s="3">
        <v>212</v>
      </c>
      <c r="BD97" s="3">
        <v>148</v>
      </c>
      <c r="BE97" s="10">
        <v>156</v>
      </c>
      <c r="BF97" s="3">
        <v>38</v>
      </c>
      <c r="BG97" s="3">
        <v>82</v>
      </c>
      <c r="BH97" s="3">
        <f>136+202</f>
        <v>338</v>
      </c>
      <c r="BI97" s="3">
        <v>421</v>
      </c>
      <c r="BJ97" s="3">
        <v>559</v>
      </c>
      <c r="BK97" s="3">
        <v>38</v>
      </c>
      <c r="BL97" s="3">
        <v>244</v>
      </c>
      <c r="BM97" s="10">
        <v>248</v>
      </c>
      <c r="BN97" s="3">
        <v>1</v>
      </c>
      <c r="BO97" s="3">
        <v>55</v>
      </c>
      <c r="BP97" s="3">
        <v>793</v>
      </c>
      <c r="BQ97" s="3">
        <v>927</v>
      </c>
      <c r="BR97" s="3">
        <v>544</v>
      </c>
      <c r="BS97" s="3">
        <v>312</v>
      </c>
      <c r="BT97" s="3">
        <v>8</v>
      </c>
      <c r="BU97" s="10">
        <v>0</v>
      </c>
      <c r="BV97" s="3">
        <v>8</v>
      </c>
      <c r="BW97" s="3">
        <v>71</v>
      </c>
      <c r="BX97" s="3">
        <v>53</v>
      </c>
      <c r="BY97" s="3">
        <v>196</v>
      </c>
      <c r="BZ97" s="3">
        <v>194</v>
      </c>
      <c r="CA97" s="3">
        <v>390</v>
      </c>
      <c r="CB97" s="3">
        <v>219</v>
      </c>
      <c r="CC97" s="10">
        <v>487</v>
      </c>
      <c r="CD97" s="3">
        <v>85</v>
      </c>
      <c r="CE97" s="3">
        <v>473</v>
      </c>
      <c r="CF97" s="3">
        <v>1142</v>
      </c>
      <c r="CG97" s="17">
        <v>1066</v>
      </c>
      <c r="CH97" s="17">
        <v>1012</v>
      </c>
      <c r="CI97" s="17">
        <v>247</v>
      </c>
      <c r="CJ97" s="17">
        <v>274</v>
      </c>
      <c r="CK97" s="47">
        <v>177</v>
      </c>
      <c r="CL97" s="3">
        <v>37</v>
      </c>
      <c r="CM97" s="3">
        <v>144</v>
      </c>
      <c r="CN97" s="3">
        <v>361</v>
      </c>
      <c r="CO97" s="17">
        <v>579</v>
      </c>
      <c r="CP97" s="17">
        <v>354</v>
      </c>
      <c r="CQ97" s="17">
        <v>152</v>
      </c>
      <c r="CR97" s="17">
        <v>117</v>
      </c>
      <c r="CS97" s="10">
        <v>149</v>
      </c>
      <c r="CT97" s="18">
        <f t="shared" ref="CT97:CT100" si="199">SUMIF($B$3:$CS$3,"=2018",$B97:$CS97)</f>
        <v>860</v>
      </c>
      <c r="CU97" s="37">
        <f t="shared" ref="CU97:CU100" si="200">CT97*100/$CT$101</f>
        <v>17.169095627869833</v>
      </c>
      <c r="CV97" s="18">
        <f t="shared" ref="CV97:CV100" si="201">SUMIF($B$3:$CS$3,"=2019",$B97:$CS97)</f>
        <v>2203</v>
      </c>
      <c r="CW97" s="37">
        <f t="shared" ref="CW97:CW100" si="202">CV97*100/$CV$101</f>
        <v>14.264439264439265</v>
      </c>
      <c r="CX97" s="18">
        <f>SUMIF($B$3:$CS$3,"=2020",$B97:$CS97)</f>
        <v>6397</v>
      </c>
      <c r="CY97" s="37">
        <f>CX97*100/$CX$101</f>
        <v>39.80461701200921</v>
      </c>
      <c r="CZ97" s="18">
        <f t="shared" ref="CZ97:CZ100" si="203">SUMIF($B$3:$CS$3,"=2021",$B97:$CS97)</f>
        <v>8574</v>
      </c>
      <c r="DA97" s="25">
        <f t="shared" ref="DA97:DA100" si="204">CZ97*100/$CZ$101</f>
        <v>48.8102015256746</v>
      </c>
      <c r="DB97" s="18">
        <f>SUMIF($B$3:$CS$3,"=2022",$B97:$CS97)</f>
        <v>8489</v>
      </c>
      <c r="DC97" s="25">
        <f>DB97*100/$DB$101</f>
        <v>39.972689174553842</v>
      </c>
      <c r="DD97" s="18">
        <f>SUMIF($B$3:$CS$3,"=2023",$B97:$CS97)</f>
        <v>5405</v>
      </c>
      <c r="DE97" s="25">
        <f>DD97*100/$DD$101</f>
        <v>29.802602558447287</v>
      </c>
      <c r="DF97" s="18">
        <f>SUMIF($B$3:$CS$3,"=2024",$B97:$CS97)</f>
        <v>3319</v>
      </c>
      <c r="DG97" s="25">
        <f t="shared" si="197"/>
        <v>23.61605236943219</v>
      </c>
      <c r="DH97" s="18">
        <f>SUMIF($B$3:$CS$3,"=2025",$B97:$CS97)</f>
        <v>2648</v>
      </c>
      <c r="DI97" s="25">
        <f t="shared" si="198"/>
        <v>18.40038913209645</v>
      </c>
    </row>
    <row r="98" spans="1:113">
      <c r="A98" s="107" t="s">
        <v>126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1</v>
      </c>
      <c r="I98" s="47">
        <v>1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2</v>
      </c>
      <c r="Q98" s="47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5</v>
      </c>
      <c r="X98" s="2">
        <v>0</v>
      </c>
      <c r="Y98" s="47">
        <v>3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4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2</v>
      </c>
      <c r="AN98" s="17">
        <v>44</v>
      </c>
      <c r="AO98" s="47">
        <v>1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27</v>
      </c>
      <c r="AW98" s="47">
        <v>7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3">
        <v>10</v>
      </c>
      <c r="BE98" s="10">
        <v>8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0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3">
        <v>0</v>
      </c>
      <c r="BT98" s="3">
        <v>0</v>
      </c>
      <c r="BU98" s="10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2</v>
      </c>
      <c r="CB98" s="17">
        <v>6</v>
      </c>
      <c r="CC98" s="10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7">
        <v>0</v>
      </c>
      <c r="CK98" s="47">
        <v>0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7">
        <v>31</v>
      </c>
      <c r="CR98" s="17">
        <v>45</v>
      </c>
      <c r="CS98" s="10">
        <v>61</v>
      </c>
      <c r="CT98" s="18"/>
      <c r="CU98" s="37"/>
      <c r="CV98" s="18"/>
      <c r="CW98" s="37"/>
      <c r="CX98" s="18"/>
      <c r="CY98" s="37"/>
      <c r="CZ98" s="18"/>
      <c r="DA98" s="25"/>
      <c r="DB98" s="18"/>
      <c r="DC98" s="25"/>
      <c r="DD98" s="18">
        <f t="shared" ref="DD98:DD99" si="205">SUMIF($B$3:$CS$3,"=2023",$B98:$CS98)</f>
        <v>40</v>
      </c>
      <c r="DE98" s="25">
        <f t="shared" ref="DE98:DE99" si="206">DD98*100/$DD$101</f>
        <v>0.22055580061755625</v>
      </c>
      <c r="DF98" s="18">
        <f>SUMIF($B$3:$CS$3,"=2024",$B98:$CS98)</f>
        <v>135</v>
      </c>
      <c r="DG98" s="25">
        <f t="shared" si="197"/>
        <v>0.96058061761776004</v>
      </c>
      <c r="DH98" s="18">
        <f>SUMIF($B$3:$CS$3,"=2025",$B98:$CS98)</f>
        <v>81</v>
      </c>
      <c r="DI98" s="25">
        <f t="shared" si="198"/>
        <v>0.56285178236397748</v>
      </c>
    </row>
    <row r="99" spans="1:113">
      <c r="A99" s="107" t="s">
        <v>127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289</v>
      </c>
      <c r="H99" s="2">
        <v>345</v>
      </c>
      <c r="I99" s="47">
        <v>362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111</v>
      </c>
      <c r="P99" s="2">
        <v>211</v>
      </c>
      <c r="Q99" s="47">
        <v>197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461</v>
      </c>
      <c r="X99" s="2">
        <v>505</v>
      </c>
      <c r="Y99" s="47">
        <v>790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29</v>
      </c>
      <c r="AF99" s="17">
        <v>55</v>
      </c>
      <c r="AG99" s="47">
        <v>55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70</v>
      </c>
      <c r="AN99" s="17">
        <v>160</v>
      </c>
      <c r="AO99" s="47">
        <v>98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107</v>
      </c>
      <c r="AW99" s="47">
        <v>79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81</v>
      </c>
      <c r="BD99" s="3">
        <v>160</v>
      </c>
      <c r="BE99" s="10">
        <v>142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96</v>
      </c>
      <c r="BM99" s="10">
        <v>58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3">
        <v>0</v>
      </c>
      <c r="BT99" s="3">
        <v>0</v>
      </c>
      <c r="BU99" s="10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29</v>
      </c>
      <c r="CB99" s="17">
        <v>13</v>
      </c>
      <c r="CC99" s="10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18</v>
      </c>
      <c r="CJ99" s="17">
        <v>45</v>
      </c>
      <c r="CK99" s="47">
        <v>48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64</v>
      </c>
      <c r="CR99" s="17">
        <v>68</v>
      </c>
      <c r="CS99" s="10">
        <v>148</v>
      </c>
      <c r="CT99" s="18"/>
      <c r="CU99" s="37"/>
      <c r="CV99" s="18"/>
      <c r="CW99" s="37"/>
      <c r="CX99" s="18"/>
      <c r="CY99" s="37"/>
      <c r="CZ99" s="18"/>
      <c r="DA99" s="25"/>
      <c r="DB99" s="18"/>
      <c r="DC99" s="25"/>
      <c r="DD99" s="18">
        <f t="shared" si="205"/>
        <v>1152</v>
      </c>
      <c r="DE99" s="25">
        <f t="shared" si="206"/>
        <v>6.3520070577856194</v>
      </c>
      <c r="DF99" s="18">
        <f>SUMIF($B$3:$CS$3,"=2024",$B99:$CS99)</f>
        <v>1765</v>
      </c>
      <c r="DG99" s="25">
        <f t="shared" si="197"/>
        <v>12.558702148854419</v>
      </c>
      <c r="DH99" s="18">
        <f>SUMIF($B$3:$CS$3,"=2025",$B99:$CS99)</f>
        <v>1977</v>
      </c>
      <c r="DI99" s="25">
        <f t="shared" si="198"/>
        <v>13.737752762143007</v>
      </c>
    </row>
    <row r="100" spans="1:113">
      <c r="A100" s="106" t="s">
        <v>85</v>
      </c>
      <c r="B100" s="2">
        <v>13</v>
      </c>
      <c r="C100" s="2">
        <v>21</v>
      </c>
      <c r="D100" s="2">
        <v>0</v>
      </c>
      <c r="E100" s="2">
        <v>1</v>
      </c>
      <c r="F100" s="2">
        <v>4</v>
      </c>
      <c r="G100" s="2">
        <v>1</v>
      </c>
      <c r="H100" s="2">
        <v>0</v>
      </c>
      <c r="I100" s="47">
        <v>0</v>
      </c>
      <c r="J100" s="2">
        <v>4</v>
      </c>
      <c r="K100" s="2">
        <v>12</v>
      </c>
      <c r="L100" s="2">
        <v>11</v>
      </c>
      <c r="M100" s="2">
        <v>7</v>
      </c>
      <c r="N100" s="2">
        <v>10</v>
      </c>
      <c r="O100" s="2">
        <v>0</v>
      </c>
      <c r="P100" s="2">
        <v>94</v>
      </c>
      <c r="Q100" s="47">
        <v>110</v>
      </c>
      <c r="R100" s="2">
        <v>19</v>
      </c>
      <c r="S100" s="2">
        <v>76</v>
      </c>
      <c r="T100" s="2">
        <v>84</v>
      </c>
      <c r="U100" s="2">
        <v>36</v>
      </c>
      <c r="V100" s="2">
        <v>44</v>
      </c>
      <c r="W100" s="2">
        <v>44</v>
      </c>
      <c r="X100" s="2">
        <v>241</v>
      </c>
      <c r="Y100" s="47">
        <v>4</v>
      </c>
      <c r="Z100" s="17">
        <v>117</v>
      </c>
      <c r="AA100" s="17">
        <v>168</v>
      </c>
      <c r="AB100" s="17">
        <v>252</v>
      </c>
      <c r="AC100" s="17">
        <v>88</v>
      </c>
      <c r="AD100" s="17">
        <v>113</v>
      </c>
      <c r="AE100" s="17">
        <v>0</v>
      </c>
      <c r="AF100" s="17">
        <v>0</v>
      </c>
      <c r="AG100" s="47">
        <v>0</v>
      </c>
      <c r="AH100" s="17">
        <v>15</v>
      </c>
      <c r="AI100" s="17">
        <v>57</v>
      </c>
      <c r="AJ100" s="17">
        <v>11</v>
      </c>
      <c r="AK100" s="17">
        <v>78</v>
      </c>
      <c r="AL100" s="17">
        <v>144</v>
      </c>
      <c r="AM100" s="17">
        <v>34</v>
      </c>
      <c r="AN100" s="17">
        <v>15</v>
      </c>
      <c r="AO100" s="47">
        <v>0</v>
      </c>
      <c r="AP100" s="17">
        <v>0</v>
      </c>
      <c r="AQ100" s="17">
        <v>9</v>
      </c>
      <c r="AR100" s="17">
        <v>1</v>
      </c>
      <c r="AS100" s="17">
        <v>0</v>
      </c>
      <c r="AT100" s="17">
        <v>4</v>
      </c>
      <c r="AU100" s="17">
        <v>8</v>
      </c>
      <c r="AV100" s="17">
        <v>20</v>
      </c>
      <c r="AW100" s="47">
        <v>4</v>
      </c>
      <c r="AX100" s="3">
        <v>0</v>
      </c>
      <c r="AY100" s="3">
        <v>22</v>
      </c>
      <c r="AZ100" s="3">
        <v>9</v>
      </c>
      <c r="BA100" s="3">
        <v>0</v>
      </c>
      <c r="BB100" s="3">
        <v>0</v>
      </c>
      <c r="BC100" s="3">
        <v>0</v>
      </c>
      <c r="BD100" s="3">
        <v>0</v>
      </c>
      <c r="BE100" s="10">
        <v>2</v>
      </c>
      <c r="BF100" s="3">
        <v>0</v>
      </c>
      <c r="BG100" s="3">
        <v>22</v>
      </c>
      <c r="BH100" s="3">
        <f>22+19</f>
        <v>41</v>
      </c>
      <c r="BI100" s="3">
        <v>35</v>
      </c>
      <c r="BJ100" s="3">
        <v>25</v>
      </c>
      <c r="BK100" s="3">
        <v>0</v>
      </c>
      <c r="BL100" s="3">
        <v>25</v>
      </c>
      <c r="BM100" s="10">
        <v>19</v>
      </c>
      <c r="BN100" s="3">
        <v>14</v>
      </c>
      <c r="BO100" s="3">
        <v>22</v>
      </c>
      <c r="BP100" s="3">
        <v>4</v>
      </c>
      <c r="BQ100" s="3">
        <v>199</v>
      </c>
      <c r="BR100" s="3">
        <v>17</v>
      </c>
      <c r="BS100" s="3">
        <v>42</v>
      </c>
      <c r="BT100" s="3">
        <v>0</v>
      </c>
      <c r="BU100" s="10">
        <v>0</v>
      </c>
      <c r="BV100" s="3">
        <v>3</v>
      </c>
      <c r="BW100" s="3">
        <v>5</v>
      </c>
      <c r="BX100" s="3">
        <v>1</v>
      </c>
      <c r="BY100" s="3">
        <v>13</v>
      </c>
      <c r="BZ100" s="3">
        <v>16</v>
      </c>
      <c r="CA100" s="3">
        <v>10</v>
      </c>
      <c r="CB100" s="3">
        <v>2</v>
      </c>
      <c r="CC100" s="10">
        <v>2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10">
        <v>0</v>
      </c>
      <c r="CL100" s="3">
        <v>22</v>
      </c>
      <c r="CM100" s="3">
        <v>3</v>
      </c>
      <c r="CN100" s="3">
        <v>0</v>
      </c>
      <c r="CO100" s="3">
        <v>0</v>
      </c>
      <c r="CP100" s="3">
        <v>0</v>
      </c>
      <c r="CQ100" s="3">
        <v>2</v>
      </c>
      <c r="CR100" s="3">
        <v>2</v>
      </c>
      <c r="CS100" s="10">
        <v>0</v>
      </c>
      <c r="CT100" s="18">
        <f t="shared" si="199"/>
        <v>207</v>
      </c>
      <c r="CU100" s="37">
        <f t="shared" si="200"/>
        <v>4.1325613894989024</v>
      </c>
      <c r="CV100" s="18">
        <f t="shared" si="201"/>
        <v>417</v>
      </c>
      <c r="CW100" s="37">
        <f t="shared" si="202"/>
        <v>2.7000777000777001</v>
      </c>
      <c r="CX100" s="18">
        <f>SUMIF($B$3:$CS$3,"=2020",$B100:$CS100)</f>
        <v>414</v>
      </c>
      <c r="CY100" s="37">
        <f>CX100*100/$CX$101</f>
        <v>2.5760686951652043</v>
      </c>
      <c r="CZ100" s="18">
        <f t="shared" si="203"/>
        <v>457</v>
      </c>
      <c r="DA100" s="25">
        <f t="shared" si="204"/>
        <v>2.6016167596493225</v>
      </c>
      <c r="DB100" s="18">
        <f>SUMIF($B$3:$CS$3,"=2022",$B100:$CS100)</f>
        <v>377</v>
      </c>
      <c r="DC100" s="25">
        <f>DB100*100/$DB$101</f>
        <v>1.7752036540000942</v>
      </c>
      <c r="DD100" s="18">
        <f>SUMIF($B$3:$CS$3,"=2023",$B100:$CS100)</f>
        <v>141</v>
      </c>
      <c r="DE100" s="25">
        <f>DD100*100/$DD$101</f>
        <v>0.77745919717688572</v>
      </c>
      <c r="DF100" s="18">
        <f>SUMIF($B$3:$CS$3,"=2024",$B100:$CS100)</f>
        <v>399</v>
      </c>
      <c r="DG100" s="25">
        <f t="shared" si="197"/>
        <v>2.8390493809591577</v>
      </c>
      <c r="DH100" s="18">
        <f>SUMIF($B$3:$CS$3,"=2025",$B100:$CS100)</f>
        <v>141</v>
      </c>
      <c r="DI100" s="25">
        <f t="shared" si="198"/>
        <v>0.97977902855951637</v>
      </c>
    </row>
    <row r="101" spans="1:113" ht="15" thickBot="1">
      <c r="A101" s="110" t="s">
        <v>6</v>
      </c>
      <c r="B101" s="12">
        <f t="shared" ref="B101:BM101" si="207">SUM(B96:B100)</f>
        <v>469</v>
      </c>
      <c r="C101" s="12">
        <f t="shared" si="207"/>
        <v>1083</v>
      </c>
      <c r="D101" s="12">
        <f t="shared" si="207"/>
        <v>268</v>
      </c>
      <c r="E101" s="12">
        <f t="shared" si="207"/>
        <v>2967</v>
      </c>
      <c r="F101" s="12">
        <f t="shared" si="207"/>
        <v>3410</v>
      </c>
      <c r="G101" s="12">
        <f t="shared" si="207"/>
        <v>2903</v>
      </c>
      <c r="H101" s="12">
        <f t="shared" si="207"/>
        <v>1103</v>
      </c>
      <c r="I101" s="12">
        <f t="shared" si="207"/>
        <v>739</v>
      </c>
      <c r="J101" s="12">
        <f t="shared" si="207"/>
        <v>1004</v>
      </c>
      <c r="K101" s="12">
        <f t="shared" si="207"/>
        <v>3141</v>
      </c>
      <c r="L101" s="12">
        <f t="shared" si="207"/>
        <v>3198</v>
      </c>
      <c r="M101" s="12">
        <f t="shared" si="207"/>
        <v>2419</v>
      </c>
      <c r="N101" s="12">
        <f t="shared" si="207"/>
        <v>3267</v>
      </c>
      <c r="O101" s="12">
        <f t="shared" si="207"/>
        <v>3059</v>
      </c>
      <c r="P101" s="12">
        <f t="shared" si="207"/>
        <v>2584</v>
      </c>
      <c r="Q101" s="12">
        <f t="shared" si="207"/>
        <v>2555</v>
      </c>
      <c r="R101" s="12">
        <f t="shared" si="207"/>
        <v>725</v>
      </c>
      <c r="S101" s="12">
        <f t="shared" si="207"/>
        <v>1266</v>
      </c>
      <c r="T101" s="12">
        <f t="shared" si="207"/>
        <v>1668</v>
      </c>
      <c r="U101" s="12">
        <f t="shared" si="207"/>
        <v>1526</v>
      </c>
      <c r="V101" s="12">
        <f t="shared" si="207"/>
        <v>1981</v>
      </c>
      <c r="W101" s="12">
        <f t="shared" si="207"/>
        <v>2284</v>
      </c>
      <c r="X101" s="12">
        <f t="shared" si="207"/>
        <v>2068</v>
      </c>
      <c r="Y101" s="12">
        <f t="shared" si="207"/>
        <v>2417</v>
      </c>
      <c r="Z101" s="12">
        <f t="shared" si="207"/>
        <v>374</v>
      </c>
      <c r="AA101" s="12">
        <f t="shared" si="207"/>
        <v>419</v>
      </c>
      <c r="AB101" s="12">
        <f t="shared" si="207"/>
        <v>798</v>
      </c>
      <c r="AC101" s="12">
        <f t="shared" si="207"/>
        <v>972</v>
      </c>
      <c r="AD101" s="12">
        <f t="shared" si="207"/>
        <v>840</v>
      </c>
      <c r="AE101" s="12">
        <f t="shared" si="207"/>
        <v>664</v>
      </c>
      <c r="AF101" s="12">
        <f t="shared" si="207"/>
        <v>762</v>
      </c>
      <c r="AG101" s="12">
        <f t="shared" si="207"/>
        <v>911</v>
      </c>
      <c r="AH101" s="12">
        <f t="shared" si="207"/>
        <v>551</v>
      </c>
      <c r="AI101" s="12">
        <f t="shared" si="207"/>
        <v>1387</v>
      </c>
      <c r="AJ101" s="12">
        <f t="shared" si="207"/>
        <v>799</v>
      </c>
      <c r="AK101" s="12">
        <f t="shared" si="207"/>
        <v>1150</v>
      </c>
      <c r="AL101" s="12">
        <f t="shared" si="207"/>
        <v>1061</v>
      </c>
      <c r="AM101" s="12">
        <f t="shared" si="207"/>
        <v>906</v>
      </c>
      <c r="AN101" s="12">
        <f t="shared" si="207"/>
        <v>1135</v>
      </c>
      <c r="AO101" s="12">
        <f t="shared" si="207"/>
        <v>706</v>
      </c>
      <c r="AP101" s="12">
        <f t="shared" si="207"/>
        <v>819</v>
      </c>
      <c r="AQ101" s="12">
        <f t="shared" si="207"/>
        <v>1875</v>
      </c>
      <c r="AR101" s="12">
        <f t="shared" si="207"/>
        <v>1828</v>
      </c>
      <c r="AS101" s="12">
        <f t="shared" si="207"/>
        <v>1533</v>
      </c>
      <c r="AT101" s="12">
        <f t="shared" si="207"/>
        <v>2336</v>
      </c>
      <c r="AU101" s="12">
        <f t="shared" si="207"/>
        <v>1854</v>
      </c>
      <c r="AV101" s="12">
        <f t="shared" si="207"/>
        <v>1808</v>
      </c>
      <c r="AW101" s="12">
        <f t="shared" si="207"/>
        <v>1824</v>
      </c>
      <c r="AX101" s="12">
        <f t="shared" si="207"/>
        <v>276</v>
      </c>
      <c r="AY101" s="12">
        <f t="shared" si="207"/>
        <v>490</v>
      </c>
      <c r="AZ101" s="12">
        <f t="shared" si="207"/>
        <v>1205</v>
      </c>
      <c r="BA101" s="12">
        <f t="shared" si="207"/>
        <v>1291</v>
      </c>
      <c r="BB101" s="12">
        <f t="shared" si="207"/>
        <v>1428</v>
      </c>
      <c r="BC101" s="12">
        <f t="shared" si="207"/>
        <v>672</v>
      </c>
      <c r="BD101" s="12">
        <f t="shared" si="207"/>
        <v>500</v>
      </c>
      <c r="BE101" s="12">
        <f t="shared" si="207"/>
        <v>713</v>
      </c>
      <c r="BF101" s="12">
        <f t="shared" si="207"/>
        <v>217</v>
      </c>
      <c r="BG101" s="12">
        <f t="shared" si="207"/>
        <v>1270</v>
      </c>
      <c r="BH101" s="12">
        <f t="shared" si="207"/>
        <v>1533</v>
      </c>
      <c r="BI101" s="12">
        <f t="shared" si="207"/>
        <v>1445</v>
      </c>
      <c r="BJ101" s="12">
        <f t="shared" si="207"/>
        <v>1846</v>
      </c>
      <c r="BK101" s="12">
        <f t="shared" si="207"/>
        <v>587</v>
      </c>
      <c r="BL101" s="12">
        <f t="shared" si="207"/>
        <v>1151</v>
      </c>
      <c r="BM101" s="12">
        <f t="shared" si="207"/>
        <v>1291</v>
      </c>
      <c r="BN101" s="12">
        <f t="shared" ref="BN101:BU101" si="208">SUM(BN96:BN100)</f>
        <v>123</v>
      </c>
      <c r="BO101" s="12">
        <f t="shared" si="208"/>
        <v>2215</v>
      </c>
      <c r="BP101" s="12">
        <f t="shared" si="208"/>
        <v>2111</v>
      </c>
      <c r="BQ101" s="12">
        <f t="shared" si="208"/>
        <v>1882</v>
      </c>
      <c r="BR101" s="12">
        <f t="shared" si="208"/>
        <v>1950</v>
      </c>
      <c r="BS101" s="12">
        <f t="shared" si="208"/>
        <v>2415</v>
      </c>
      <c r="BT101" s="12">
        <f t="shared" si="208"/>
        <v>12</v>
      </c>
      <c r="BU101" s="11">
        <f t="shared" si="208"/>
        <v>0</v>
      </c>
      <c r="BV101" s="12">
        <f t="shared" ref="BV101:CS101" si="209">SUM(BV96:BV100)</f>
        <v>74</v>
      </c>
      <c r="BW101" s="12">
        <f t="shared" si="209"/>
        <v>415</v>
      </c>
      <c r="BX101" s="12">
        <f t="shared" si="209"/>
        <v>377</v>
      </c>
      <c r="BY101" s="12">
        <f t="shared" si="209"/>
        <v>299</v>
      </c>
      <c r="BZ101" s="12">
        <f t="shared" si="209"/>
        <v>643</v>
      </c>
      <c r="CA101" s="12">
        <f t="shared" si="209"/>
        <v>868</v>
      </c>
      <c r="CB101" s="12">
        <f t="shared" si="209"/>
        <v>723</v>
      </c>
      <c r="CC101" s="12">
        <f t="shared" si="209"/>
        <v>698</v>
      </c>
      <c r="CD101" s="12">
        <f t="shared" si="209"/>
        <v>218</v>
      </c>
      <c r="CE101" s="12">
        <f t="shared" si="209"/>
        <v>1093</v>
      </c>
      <c r="CF101" s="12">
        <f t="shared" si="209"/>
        <v>1400</v>
      </c>
      <c r="CG101" s="12">
        <f t="shared" si="209"/>
        <v>1212</v>
      </c>
      <c r="CH101" s="12">
        <f t="shared" si="209"/>
        <v>1288</v>
      </c>
      <c r="CI101" s="12">
        <f t="shared" si="209"/>
        <v>478</v>
      </c>
      <c r="CJ101" s="12">
        <f t="shared" si="209"/>
        <v>666</v>
      </c>
      <c r="CK101" s="12">
        <f t="shared" si="209"/>
        <v>348</v>
      </c>
      <c r="CL101" s="12">
        <f t="shared" si="209"/>
        <v>159</v>
      </c>
      <c r="CM101" s="12">
        <f t="shared" si="209"/>
        <v>790</v>
      </c>
      <c r="CN101" s="12">
        <f t="shared" si="209"/>
        <v>886</v>
      </c>
      <c r="CO101" s="12">
        <f t="shared" si="209"/>
        <v>870</v>
      </c>
      <c r="CP101" s="12">
        <f t="shared" si="209"/>
        <v>1187</v>
      </c>
      <c r="CQ101" s="12">
        <f t="shared" si="209"/>
        <v>1446</v>
      </c>
      <c r="CR101" s="12">
        <f t="shared" si="209"/>
        <v>1542</v>
      </c>
      <c r="CS101" s="12">
        <f t="shared" si="209"/>
        <v>2189</v>
      </c>
      <c r="CT101" s="28">
        <f t="shared" ref="CT101:CY101" si="210">SUM(CT96:CT100)</f>
        <v>5009</v>
      </c>
      <c r="CU101" s="32">
        <f t="shared" si="210"/>
        <v>100</v>
      </c>
      <c r="CV101" s="28">
        <f t="shared" si="210"/>
        <v>15444</v>
      </c>
      <c r="CW101" s="32">
        <f t="shared" si="210"/>
        <v>100</v>
      </c>
      <c r="CX101" s="28">
        <f t="shared" si="210"/>
        <v>16071</v>
      </c>
      <c r="CY101" s="32">
        <f t="shared" si="210"/>
        <v>100</v>
      </c>
      <c r="CZ101" s="28">
        <f t="shared" ref="CZ101:DB101" si="211">SUM(CZ96:CZ100)</f>
        <v>17566</v>
      </c>
      <c r="DA101" s="32">
        <f>SUM(DA96:DA100)</f>
        <v>100</v>
      </c>
      <c r="DB101" s="28">
        <f t="shared" si="211"/>
        <v>21237</v>
      </c>
      <c r="DC101" s="32">
        <f>SUM(DC96:DC100)</f>
        <v>100</v>
      </c>
      <c r="DD101" s="28">
        <f t="shared" ref="DD101" si="212">SUM(DD96:DD100)</f>
        <v>18136</v>
      </c>
      <c r="DE101" s="32">
        <f>SUM(DE96:DE100)</f>
        <v>100</v>
      </c>
      <c r="DF101" s="28">
        <f t="shared" ref="DF101:DH101" si="213">SUM(DF96:DF100)</f>
        <v>14054</v>
      </c>
      <c r="DG101" s="27">
        <f t="shared" si="197"/>
        <v>100</v>
      </c>
      <c r="DH101" s="28">
        <f t="shared" si="213"/>
        <v>14391</v>
      </c>
      <c r="DI101" s="27">
        <f t="shared" si="198"/>
        <v>100</v>
      </c>
    </row>
    <row r="102" spans="1:113" ht="15" thickTop="1">
      <c r="A102" s="108" t="s">
        <v>128</v>
      </c>
      <c r="B102" s="55"/>
      <c r="C102" s="55"/>
      <c r="D102" s="55"/>
      <c r="E102" s="55"/>
      <c r="F102" s="55"/>
      <c r="G102" s="55"/>
      <c r="H102" s="55"/>
      <c r="I102" s="56"/>
      <c r="J102" s="55"/>
      <c r="K102" s="55"/>
      <c r="L102" s="55"/>
      <c r="M102" s="55"/>
      <c r="N102" s="55"/>
      <c r="O102" s="55"/>
      <c r="P102" s="55"/>
      <c r="Q102" s="56"/>
      <c r="R102" s="55"/>
      <c r="S102" s="55"/>
      <c r="T102" s="55"/>
      <c r="U102" s="55"/>
      <c r="V102" s="55"/>
      <c r="W102" s="55"/>
      <c r="X102" s="55"/>
      <c r="Y102" s="56"/>
      <c r="Z102" s="55"/>
      <c r="AA102" s="55"/>
      <c r="AB102" s="55"/>
      <c r="AC102" s="55"/>
      <c r="AD102" s="55"/>
      <c r="AE102" s="55"/>
      <c r="AF102" s="55"/>
      <c r="AG102" s="56"/>
      <c r="AH102" s="55"/>
      <c r="AI102" s="55"/>
      <c r="AJ102" s="55"/>
      <c r="AK102" s="55"/>
      <c r="AL102" s="55"/>
      <c r="AM102" s="55"/>
      <c r="AN102" s="55"/>
      <c r="AO102" s="56"/>
      <c r="AP102" s="55"/>
      <c r="AQ102" s="55"/>
      <c r="AR102" s="55"/>
      <c r="AS102" s="55"/>
      <c r="AT102" s="55"/>
      <c r="AU102" s="55"/>
      <c r="AV102" s="55"/>
      <c r="AW102" s="56"/>
      <c r="AX102" s="55"/>
      <c r="AY102" s="55"/>
      <c r="AZ102" s="55"/>
      <c r="BA102" s="55"/>
      <c r="BB102" s="55"/>
      <c r="BC102" s="55"/>
      <c r="BD102" s="55"/>
      <c r="BE102" s="56"/>
      <c r="BF102" s="55"/>
      <c r="BG102" s="55"/>
      <c r="BH102" s="55"/>
      <c r="BI102" s="55"/>
      <c r="BJ102" s="55"/>
      <c r="BK102" s="55"/>
      <c r="BL102" s="55"/>
      <c r="BM102" s="56"/>
      <c r="BN102" s="55"/>
      <c r="BO102" s="55"/>
      <c r="BP102" s="55"/>
      <c r="BQ102" s="55"/>
      <c r="BR102" s="55"/>
      <c r="BS102" s="55"/>
      <c r="BT102" s="55"/>
      <c r="BU102" s="56"/>
      <c r="BV102" s="55"/>
      <c r="BW102" s="55"/>
      <c r="BX102" s="55"/>
      <c r="BY102" s="55"/>
      <c r="BZ102" s="55"/>
      <c r="CA102" s="55"/>
      <c r="CB102" s="55"/>
      <c r="CC102" s="56"/>
      <c r="CD102" s="55"/>
      <c r="CE102" s="55"/>
      <c r="CF102" s="55"/>
      <c r="CG102" s="55"/>
      <c r="CH102" s="55"/>
      <c r="CI102" s="55"/>
      <c r="CJ102" s="55"/>
      <c r="CK102" s="56"/>
      <c r="CL102" s="55"/>
      <c r="CM102" s="55"/>
      <c r="CN102" s="55"/>
      <c r="CO102" s="55"/>
      <c r="CP102" s="55"/>
      <c r="CQ102" s="55"/>
      <c r="CR102" s="55"/>
      <c r="CS102" s="56"/>
      <c r="CT102" s="22"/>
      <c r="CU102" s="23"/>
      <c r="CV102" s="22"/>
      <c r="CW102" s="23"/>
      <c r="CX102" s="22"/>
      <c r="CY102" s="23"/>
      <c r="CZ102" s="22"/>
      <c r="DA102" s="24"/>
      <c r="DB102" s="22"/>
      <c r="DC102" s="24"/>
      <c r="DD102" s="22"/>
      <c r="DE102" s="24"/>
      <c r="DF102" s="22"/>
      <c r="DG102" s="24"/>
      <c r="DH102" s="22"/>
      <c r="DI102" s="24"/>
    </row>
    <row r="103" spans="1:113">
      <c r="A103" s="107" t="s">
        <v>84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184</v>
      </c>
      <c r="H103" s="2">
        <v>748</v>
      </c>
      <c r="I103" s="47">
        <v>527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589</v>
      </c>
      <c r="P103" s="2">
        <v>835</v>
      </c>
      <c r="Q103" s="47">
        <v>568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195</v>
      </c>
      <c r="X103" s="2">
        <v>373</v>
      </c>
      <c r="Y103" s="47">
        <v>448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92</v>
      </c>
      <c r="AF103" s="17">
        <v>303</v>
      </c>
      <c r="AG103" s="47">
        <v>467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53</v>
      </c>
      <c r="AN103" s="17">
        <v>143</v>
      </c>
      <c r="AO103" s="47">
        <v>203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130</v>
      </c>
      <c r="AW103" s="47">
        <v>156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271</v>
      </c>
      <c r="BD103" s="3">
        <v>534</v>
      </c>
      <c r="BE103" s="10">
        <v>500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312</v>
      </c>
      <c r="BM103" s="10">
        <v>330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2157</v>
      </c>
      <c r="BU103" s="47">
        <v>1748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167</v>
      </c>
      <c r="CB103" s="17">
        <v>357</v>
      </c>
      <c r="CC103" s="10">
        <v>438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3">
        <v>356</v>
      </c>
      <c r="CJ103" s="3">
        <v>169</v>
      </c>
      <c r="CK103" s="10">
        <v>106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92</v>
      </c>
      <c r="CR103" s="17">
        <v>90</v>
      </c>
      <c r="CS103" s="10">
        <v>148</v>
      </c>
      <c r="CT103" s="18"/>
      <c r="CU103" s="37"/>
      <c r="CV103" s="18"/>
      <c r="CW103" s="37"/>
      <c r="CX103" s="18"/>
      <c r="CY103" s="37"/>
      <c r="CZ103" s="18"/>
      <c r="DA103" s="25"/>
      <c r="DB103" s="18"/>
      <c r="DC103" s="25"/>
      <c r="DD103" s="18">
        <f>SUMIF($B$3:$CS$3,"=2023",$B103:$CS103)</f>
        <v>1999</v>
      </c>
      <c r="DE103" s="25">
        <f>DD103*100/$DD$108</f>
        <v>70.313049595497716</v>
      </c>
      <c r="DF103" s="18">
        <f>SUMIF($B$3:$CS$3,"=2024",$B103:$CS103)</f>
        <v>6151</v>
      </c>
      <c r="DG103" s="25">
        <f t="shared" ref="DG103:DG108" si="214">DF103*100/$DF$108</f>
        <v>81.244221371020998</v>
      </c>
      <c r="DH103" s="18">
        <f>SUMIF($B$3:$CS$3,"=2025",$B103:$CS103)</f>
        <v>5639</v>
      </c>
      <c r="DI103" s="25">
        <f t="shared" ref="DI103:DI108" si="215">DH103*100/$DH$108</f>
        <v>72.545992538273509</v>
      </c>
    </row>
    <row r="104" spans="1:113">
      <c r="A104" s="107" t="s">
        <v>80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152</v>
      </c>
      <c r="H104" s="2">
        <v>44</v>
      </c>
      <c r="I104" s="47">
        <v>29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1</v>
      </c>
      <c r="Q104" s="47">
        <v>29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23</v>
      </c>
      <c r="X104" s="2">
        <v>10</v>
      </c>
      <c r="Y104" s="47">
        <v>9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4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1</v>
      </c>
      <c r="AN104" s="17">
        <v>22</v>
      </c>
      <c r="AO104" s="4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47">
        <v>2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5</v>
      </c>
      <c r="BD104" s="3">
        <v>11</v>
      </c>
      <c r="BE104" s="10">
        <v>17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11</v>
      </c>
      <c r="BM104" s="10">
        <v>8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3">
        <v>0</v>
      </c>
      <c r="BT104" s="3">
        <v>386</v>
      </c>
      <c r="BU104" s="10">
        <v>605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0">
        <v>41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408</v>
      </c>
      <c r="CJ104" s="17">
        <v>34</v>
      </c>
      <c r="CK104" s="47">
        <v>17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0">
        <v>4</v>
      </c>
      <c r="CT104" s="18"/>
      <c r="CU104" s="37"/>
      <c r="CV104" s="18"/>
      <c r="CW104" s="37"/>
      <c r="CX104" s="18"/>
      <c r="CY104" s="37"/>
      <c r="CZ104" s="18"/>
      <c r="DA104" s="25"/>
      <c r="DB104" s="18"/>
      <c r="DC104" s="25"/>
      <c r="DD104" s="18">
        <f t="shared" ref="DD104:DD107" si="216">SUMIF($B$3:$CS$3,"=2023",$B104:$CS104)</f>
        <v>593</v>
      </c>
      <c r="DE104" s="25">
        <f t="shared" ref="DE104:DE107" si="217">DD104*100/$DD$108</f>
        <v>20.858248329229689</v>
      </c>
      <c r="DF104" s="18">
        <f>SUMIF($B$3:$CS$3,"=2024",$B104:$CS104)</f>
        <v>519</v>
      </c>
      <c r="DG104" s="25">
        <f t="shared" si="214"/>
        <v>6.8551050059437326</v>
      </c>
      <c r="DH104" s="18">
        <f>SUMIF($B$3:$CS$3,"=2025",$B104:$CS104)</f>
        <v>761</v>
      </c>
      <c r="DI104" s="25">
        <f t="shared" si="215"/>
        <v>9.7902997555641331</v>
      </c>
    </row>
    <row r="105" spans="1:113">
      <c r="A105" s="107" t="s">
        <v>126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47">
        <v>1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47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4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4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8</v>
      </c>
      <c r="AN105" s="17">
        <v>5</v>
      </c>
      <c r="AO105" s="4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4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3">
        <v>20</v>
      </c>
      <c r="BE105" s="10">
        <v>11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0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3">
        <v>0</v>
      </c>
      <c r="BT105" s="3">
        <v>0</v>
      </c>
      <c r="BU105" s="10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0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4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4</v>
      </c>
      <c r="CR105" s="17">
        <v>2</v>
      </c>
      <c r="CS105" s="10">
        <v>8</v>
      </c>
      <c r="CT105" s="18"/>
      <c r="CU105" s="37"/>
      <c r="CV105" s="18"/>
      <c r="CW105" s="37"/>
      <c r="CX105" s="18"/>
      <c r="CY105" s="37"/>
      <c r="CZ105" s="18"/>
      <c r="DA105" s="25"/>
      <c r="DB105" s="18"/>
      <c r="DC105" s="25"/>
      <c r="DD105" s="18">
        <f t="shared" si="216"/>
        <v>12</v>
      </c>
      <c r="DE105" s="25">
        <f t="shared" si="217"/>
        <v>0.42208934224410832</v>
      </c>
      <c r="DF105" s="18">
        <f>SUMIF($B$3:$CS$3,"=2024",$B105:$CS105)</f>
        <v>28</v>
      </c>
      <c r="DG105" s="25">
        <f t="shared" si="214"/>
        <v>0.3698322546559239</v>
      </c>
      <c r="DH105" s="18">
        <f>SUMIF($B$3:$CS$3,"=2025",$B105:$CS105)</f>
        <v>20</v>
      </c>
      <c r="DI105" s="25">
        <f t="shared" si="215"/>
        <v>0.25730091341824263</v>
      </c>
    </row>
    <row r="106" spans="1:113">
      <c r="A106" s="107" t="s">
        <v>127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88</v>
      </c>
      <c r="H106" s="2">
        <v>181</v>
      </c>
      <c r="I106" s="47">
        <v>70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47">
        <v>8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44</v>
      </c>
      <c r="X106" s="2">
        <v>22</v>
      </c>
      <c r="Y106" s="47">
        <v>29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47">
        <v>7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4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3</v>
      </c>
      <c r="AW106" s="4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8</v>
      </c>
      <c r="BD106" s="3">
        <v>39</v>
      </c>
      <c r="BE106" s="10">
        <v>27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7</v>
      </c>
      <c r="BM106" s="10">
        <v>3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3">
        <v>0</v>
      </c>
      <c r="BT106" s="3">
        <v>0</v>
      </c>
      <c r="BU106" s="10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0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3</v>
      </c>
      <c r="CJ106" s="17">
        <v>0</v>
      </c>
      <c r="CK106" s="47">
        <v>1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1</v>
      </c>
      <c r="CR106" s="17">
        <v>2</v>
      </c>
      <c r="CS106" s="10">
        <v>7</v>
      </c>
      <c r="CT106" s="18"/>
      <c r="CU106" s="37"/>
      <c r="CV106" s="18"/>
      <c r="CW106" s="37"/>
      <c r="CX106" s="18"/>
      <c r="CY106" s="37"/>
      <c r="CZ106" s="18"/>
      <c r="DA106" s="25"/>
      <c r="DB106" s="18"/>
      <c r="DC106" s="25"/>
      <c r="DD106" s="18">
        <f t="shared" si="216"/>
        <v>144</v>
      </c>
      <c r="DE106" s="25">
        <f t="shared" si="217"/>
        <v>5.0650721069292999</v>
      </c>
      <c r="DF106" s="18">
        <f>SUMIF($B$3:$CS$3,"=2024",$B106:$CS106)</f>
        <v>254</v>
      </c>
      <c r="DG106" s="25">
        <f t="shared" si="214"/>
        <v>3.3549068815215954</v>
      </c>
      <c r="DH106" s="18">
        <f>SUMIF($B$3:$CS$3,"=2025",$B106:$CS106)</f>
        <v>152</v>
      </c>
      <c r="DI106" s="25">
        <f t="shared" si="215"/>
        <v>1.955486941978644</v>
      </c>
    </row>
    <row r="107" spans="1:113">
      <c r="A107" s="107" t="s">
        <v>85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47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9</v>
      </c>
      <c r="Q107" s="47">
        <v>9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18</v>
      </c>
      <c r="X107" s="2">
        <v>318</v>
      </c>
      <c r="Y107" s="47">
        <v>921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72</v>
      </c>
      <c r="AF107" s="17">
        <v>154</v>
      </c>
      <c r="AG107" s="47">
        <v>147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4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28</v>
      </c>
      <c r="AW107" s="47">
        <v>34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3">
        <v>1</v>
      </c>
      <c r="BE107" s="10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5</v>
      </c>
      <c r="BM107" s="10">
        <v>15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3">
        <v>0</v>
      </c>
      <c r="BT107" s="3">
        <v>102</v>
      </c>
      <c r="BU107" s="10">
        <v>75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5</v>
      </c>
      <c r="CB107" s="17">
        <v>2</v>
      </c>
      <c r="CC107" s="10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3">
        <v>0</v>
      </c>
      <c r="CJ107" s="3">
        <v>0</v>
      </c>
      <c r="CK107" s="10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0">
        <v>0</v>
      </c>
      <c r="CT107" s="18"/>
      <c r="CU107" s="37"/>
      <c r="CV107" s="18"/>
      <c r="CW107" s="37"/>
      <c r="CX107" s="18"/>
      <c r="CY107" s="37"/>
      <c r="CZ107" s="18"/>
      <c r="DA107" s="25"/>
      <c r="DB107" s="18"/>
      <c r="DC107" s="25"/>
      <c r="DD107" s="18">
        <f t="shared" si="216"/>
        <v>95</v>
      </c>
      <c r="DE107" s="25">
        <f t="shared" si="217"/>
        <v>3.3415406260991909</v>
      </c>
      <c r="DF107" s="18">
        <f>SUMIF($B$3:$CS$3,"=2024",$B107:$CS107)</f>
        <v>619</v>
      </c>
      <c r="DG107" s="25">
        <f t="shared" si="214"/>
        <v>8.1759344868577468</v>
      </c>
      <c r="DH107" s="18">
        <f>SUMIF($B$3:$CS$3,"=2025",$B107:$CS107)</f>
        <v>1201</v>
      </c>
      <c r="DI107" s="25">
        <f t="shared" si="215"/>
        <v>15.450919850765469</v>
      </c>
    </row>
    <row r="108" spans="1:113" ht="15" thickBot="1">
      <c r="A108" s="110" t="s">
        <v>6</v>
      </c>
      <c r="B108" s="12">
        <f t="shared" ref="B108:D108" si="218">SUM(B103:B107)</f>
        <v>0</v>
      </c>
      <c r="C108" s="12">
        <f t="shared" si="218"/>
        <v>0</v>
      </c>
      <c r="D108" s="12">
        <f t="shared" si="218"/>
        <v>0</v>
      </c>
      <c r="E108" s="12">
        <f>SUM(E103:E107)</f>
        <v>0</v>
      </c>
      <c r="F108" s="12">
        <f>SUM(F103:F107)</f>
        <v>0</v>
      </c>
      <c r="G108" s="12">
        <f>SUM(G103:G107)</f>
        <v>424</v>
      </c>
      <c r="H108" s="12">
        <f>SUM(H103:H107)</f>
        <v>973</v>
      </c>
      <c r="I108" s="11">
        <f>SUM(I103:I107)</f>
        <v>627</v>
      </c>
      <c r="J108" s="12">
        <f t="shared" ref="J108:CC108" si="219">SUM(J103:J107)</f>
        <v>0</v>
      </c>
      <c r="K108" s="12">
        <f t="shared" si="219"/>
        <v>0</v>
      </c>
      <c r="L108" s="12">
        <f t="shared" si="219"/>
        <v>0</v>
      </c>
      <c r="M108" s="12">
        <f t="shared" si="219"/>
        <v>0</v>
      </c>
      <c r="N108" s="12">
        <f t="shared" si="219"/>
        <v>0</v>
      </c>
      <c r="O108" s="12">
        <f t="shared" si="219"/>
        <v>593</v>
      </c>
      <c r="P108" s="12">
        <f t="shared" si="219"/>
        <v>846</v>
      </c>
      <c r="Q108" s="11">
        <f t="shared" si="219"/>
        <v>614</v>
      </c>
      <c r="R108" s="12">
        <f t="shared" si="219"/>
        <v>0</v>
      </c>
      <c r="S108" s="12">
        <f t="shared" si="219"/>
        <v>0</v>
      </c>
      <c r="T108" s="12">
        <f t="shared" si="219"/>
        <v>0</v>
      </c>
      <c r="U108" s="12">
        <f t="shared" si="219"/>
        <v>0</v>
      </c>
      <c r="V108" s="12">
        <f t="shared" si="219"/>
        <v>0</v>
      </c>
      <c r="W108" s="12">
        <f t="shared" si="219"/>
        <v>280</v>
      </c>
      <c r="X108" s="12">
        <f t="shared" si="219"/>
        <v>723</v>
      </c>
      <c r="Y108" s="11">
        <f t="shared" si="219"/>
        <v>1407</v>
      </c>
      <c r="Z108" s="12">
        <f t="shared" si="219"/>
        <v>0</v>
      </c>
      <c r="AA108" s="12">
        <f t="shared" si="219"/>
        <v>0</v>
      </c>
      <c r="AB108" s="12">
        <f t="shared" si="219"/>
        <v>0</v>
      </c>
      <c r="AC108" s="12">
        <f t="shared" si="219"/>
        <v>0</v>
      </c>
      <c r="AD108" s="12">
        <f t="shared" si="219"/>
        <v>0</v>
      </c>
      <c r="AE108" s="12">
        <f t="shared" si="219"/>
        <v>164</v>
      </c>
      <c r="AF108" s="12">
        <f t="shared" si="219"/>
        <v>457</v>
      </c>
      <c r="AG108" s="11">
        <f t="shared" si="219"/>
        <v>621</v>
      </c>
      <c r="AH108" s="12">
        <f t="shared" si="219"/>
        <v>0</v>
      </c>
      <c r="AI108" s="12">
        <f t="shared" si="219"/>
        <v>0</v>
      </c>
      <c r="AJ108" s="12">
        <f t="shared" si="219"/>
        <v>0</v>
      </c>
      <c r="AK108" s="12">
        <f t="shared" si="219"/>
        <v>0</v>
      </c>
      <c r="AL108" s="12">
        <f t="shared" si="219"/>
        <v>0</v>
      </c>
      <c r="AM108" s="12">
        <f t="shared" si="219"/>
        <v>62</v>
      </c>
      <c r="AN108" s="12">
        <f t="shared" si="219"/>
        <v>170</v>
      </c>
      <c r="AO108" s="11">
        <f t="shared" si="219"/>
        <v>203</v>
      </c>
      <c r="AP108" s="12">
        <f t="shared" si="219"/>
        <v>0</v>
      </c>
      <c r="AQ108" s="12">
        <f t="shared" si="219"/>
        <v>0</v>
      </c>
      <c r="AR108" s="12">
        <f t="shared" si="219"/>
        <v>0</v>
      </c>
      <c r="AS108" s="12">
        <f t="shared" si="219"/>
        <v>0</v>
      </c>
      <c r="AT108" s="12">
        <f t="shared" si="219"/>
        <v>0</v>
      </c>
      <c r="AU108" s="12">
        <f t="shared" si="219"/>
        <v>0</v>
      </c>
      <c r="AV108" s="12">
        <f t="shared" si="219"/>
        <v>161</v>
      </c>
      <c r="AW108" s="11">
        <f t="shared" si="219"/>
        <v>192</v>
      </c>
      <c r="AX108" s="12">
        <f t="shared" si="219"/>
        <v>0</v>
      </c>
      <c r="AY108" s="12">
        <f t="shared" si="219"/>
        <v>0</v>
      </c>
      <c r="AZ108" s="12">
        <f t="shared" si="219"/>
        <v>0</v>
      </c>
      <c r="BA108" s="12">
        <f t="shared" si="219"/>
        <v>0</v>
      </c>
      <c r="BB108" s="12">
        <f t="shared" si="219"/>
        <v>0</v>
      </c>
      <c r="BC108" s="12">
        <f t="shared" si="219"/>
        <v>284</v>
      </c>
      <c r="BD108" s="12">
        <f t="shared" si="219"/>
        <v>605</v>
      </c>
      <c r="BE108" s="11">
        <f t="shared" si="219"/>
        <v>555</v>
      </c>
      <c r="BF108" s="12">
        <f t="shared" si="219"/>
        <v>0</v>
      </c>
      <c r="BG108" s="12">
        <f t="shared" si="219"/>
        <v>0</v>
      </c>
      <c r="BH108" s="12">
        <f t="shared" si="219"/>
        <v>0</v>
      </c>
      <c r="BI108" s="12">
        <f t="shared" si="219"/>
        <v>0</v>
      </c>
      <c r="BJ108" s="12">
        <f t="shared" si="219"/>
        <v>0</v>
      </c>
      <c r="BK108" s="12">
        <f t="shared" si="219"/>
        <v>0</v>
      </c>
      <c r="BL108" s="12">
        <f t="shared" si="219"/>
        <v>335</v>
      </c>
      <c r="BM108" s="11">
        <f t="shared" si="219"/>
        <v>356</v>
      </c>
      <c r="BN108" s="12">
        <f t="shared" ref="BN108:BP108" si="220">SUM(BN103:BN107)</f>
        <v>0</v>
      </c>
      <c r="BO108" s="12">
        <f t="shared" si="220"/>
        <v>0</v>
      </c>
      <c r="BP108" s="12">
        <f t="shared" si="220"/>
        <v>0</v>
      </c>
      <c r="BQ108" s="12">
        <f>SUM(BQ103:BQ107)</f>
        <v>0</v>
      </c>
      <c r="BR108" s="12">
        <f>SUM(BR103:BR107)</f>
        <v>0</v>
      </c>
      <c r="BS108" s="12">
        <f t="shared" ref="BS108:BU108" si="221">SUM(BS103:BS107)</f>
        <v>0</v>
      </c>
      <c r="BT108" s="12">
        <f t="shared" si="221"/>
        <v>2645</v>
      </c>
      <c r="BU108" s="11">
        <f t="shared" si="221"/>
        <v>2428</v>
      </c>
      <c r="BV108" s="12">
        <f t="shared" si="219"/>
        <v>0</v>
      </c>
      <c r="BW108" s="12">
        <f t="shared" si="219"/>
        <v>0</v>
      </c>
      <c r="BX108" s="12">
        <f t="shared" si="219"/>
        <v>0</v>
      </c>
      <c r="BY108" s="12">
        <f t="shared" si="219"/>
        <v>0</v>
      </c>
      <c r="BZ108" s="12">
        <f t="shared" si="219"/>
        <v>0</v>
      </c>
      <c r="CA108" s="12">
        <f t="shared" si="219"/>
        <v>172</v>
      </c>
      <c r="CB108" s="12">
        <f t="shared" si="219"/>
        <v>359</v>
      </c>
      <c r="CC108" s="11">
        <f t="shared" si="219"/>
        <v>479</v>
      </c>
      <c r="CD108" s="12">
        <f t="shared" ref="CD108:CS108" si="222">SUM(CD103:CD107)</f>
        <v>0</v>
      </c>
      <c r="CE108" s="12">
        <f t="shared" si="222"/>
        <v>0</v>
      </c>
      <c r="CF108" s="12">
        <f t="shared" si="222"/>
        <v>0</v>
      </c>
      <c r="CG108" s="12">
        <f t="shared" si="222"/>
        <v>0</v>
      </c>
      <c r="CH108" s="12">
        <f t="shared" si="222"/>
        <v>0</v>
      </c>
      <c r="CI108" s="12">
        <f t="shared" si="222"/>
        <v>767</v>
      </c>
      <c r="CJ108" s="12">
        <f t="shared" si="222"/>
        <v>203</v>
      </c>
      <c r="CK108" s="11">
        <f t="shared" si="222"/>
        <v>124</v>
      </c>
      <c r="CL108" s="12">
        <f t="shared" si="222"/>
        <v>0</v>
      </c>
      <c r="CM108" s="12">
        <f t="shared" si="222"/>
        <v>0</v>
      </c>
      <c r="CN108" s="12">
        <f t="shared" si="222"/>
        <v>0</v>
      </c>
      <c r="CO108" s="12">
        <f t="shared" si="222"/>
        <v>0</v>
      </c>
      <c r="CP108" s="12">
        <f t="shared" si="222"/>
        <v>0</v>
      </c>
      <c r="CQ108" s="12">
        <f t="shared" si="222"/>
        <v>97</v>
      </c>
      <c r="CR108" s="12">
        <f t="shared" si="222"/>
        <v>94</v>
      </c>
      <c r="CS108" s="11">
        <f t="shared" si="222"/>
        <v>167</v>
      </c>
      <c r="CT108" s="28"/>
      <c r="CU108" s="32"/>
      <c r="CV108" s="28"/>
      <c r="CW108" s="32"/>
      <c r="CX108" s="28"/>
      <c r="CY108" s="32"/>
      <c r="CZ108" s="28"/>
      <c r="DA108" s="27"/>
      <c r="DB108" s="28"/>
      <c r="DC108" s="27"/>
      <c r="DD108" s="28">
        <f>SUM(DD103:DD107)</f>
        <v>2843</v>
      </c>
      <c r="DE108" s="27">
        <f>SUM(DE103:DE107)</f>
        <v>100.00000000000001</v>
      </c>
      <c r="DF108" s="28">
        <f>SUM(DF103:DF107)</f>
        <v>7571</v>
      </c>
      <c r="DG108" s="27">
        <f t="shared" si="214"/>
        <v>100</v>
      </c>
      <c r="DH108" s="28">
        <f>SUM(DH103:DH107)</f>
        <v>7773</v>
      </c>
      <c r="DI108" s="27">
        <f t="shared" si="215"/>
        <v>100</v>
      </c>
    </row>
    <row r="109" spans="1:113" ht="15" thickTop="1">
      <c r="A109" s="108" t="s">
        <v>129</v>
      </c>
      <c r="B109" s="61"/>
      <c r="C109" s="61"/>
      <c r="D109" s="61"/>
      <c r="E109" s="61"/>
      <c r="F109" s="61"/>
      <c r="G109" s="61"/>
      <c r="H109" s="61"/>
      <c r="I109" s="9"/>
      <c r="J109" s="61"/>
      <c r="K109" s="61"/>
      <c r="L109" s="61"/>
      <c r="M109" s="61"/>
      <c r="N109" s="61"/>
      <c r="O109" s="61"/>
      <c r="P109" s="61"/>
      <c r="Q109" s="9"/>
      <c r="R109" s="61"/>
      <c r="S109" s="61"/>
      <c r="T109" s="61"/>
      <c r="U109" s="61"/>
      <c r="V109" s="61"/>
      <c r="W109" s="61"/>
      <c r="X109" s="61"/>
      <c r="Y109" s="9"/>
      <c r="AG109" s="9"/>
      <c r="AO109" s="9"/>
      <c r="AW109" s="9"/>
      <c r="BE109" s="9"/>
      <c r="BM109" s="9"/>
      <c r="BU109" s="9"/>
      <c r="CC109" s="9"/>
      <c r="CK109" s="9"/>
      <c r="CS109" s="9"/>
      <c r="CT109" s="22"/>
      <c r="CV109" s="22"/>
      <c r="CX109" s="22"/>
      <c r="CZ109" s="22"/>
      <c r="DA109" s="9"/>
      <c r="DB109" s="22"/>
      <c r="DC109" s="9"/>
      <c r="DD109" s="22"/>
      <c r="DE109" s="9"/>
      <c r="DF109" s="22"/>
      <c r="DG109" s="9"/>
      <c r="DH109" s="22"/>
      <c r="DI109" s="9"/>
    </row>
    <row r="110" spans="1:113">
      <c r="A110" s="104" t="s">
        <v>64</v>
      </c>
      <c r="B110" s="2">
        <v>14</v>
      </c>
      <c r="C110" s="2">
        <v>28</v>
      </c>
      <c r="D110" s="2">
        <v>28</v>
      </c>
      <c r="E110" s="2">
        <v>104</v>
      </c>
      <c r="F110" s="2">
        <v>114</v>
      </c>
      <c r="G110" s="2">
        <v>238</v>
      </c>
      <c r="H110" s="2">
        <v>210</v>
      </c>
      <c r="I110" s="47">
        <v>155</v>
      </c>
      <c r="J110" s="2">
        <v>44</v>
      </c>
      <c r="K110" s="2">
        <v>70</v>
      </c>
      <c r="L110" s="2">
        <v>46</v>
      </c>
      <c r="M110" s="2">
        <v>45</v>
      </c>
      <c r="N110" s="2">
        <v>116</v>
      </c>
      <c r="O110" s="2">
        <v>64</v>
      </c>
      <c r="P110" s="2">
        <v>100</v>
      </c>
      <c r="Q110" s="47">
        <v>73</v>
      </c>
      <c r="R110" s="2">
        <v>41</v>
      </c>
      <c r="S110" s="2">
        <v>80</v>
      </c>
      <c r="T110" s="2">
        <v>46</v>
      </c>
      <c r="U110" s="2">
        <v>37</v>
      </c>
      <c r="V110" s="2">
        <v>29</v>
      </c>
      <c r="W110" s="2">
        <v>112</v>
      </c>
      <c r="X110" s="2">
        <v>124</v>
      </c>
      <c r="Y110" s="47">
        <v>92</v>
      </c>
      <c r="Z110" s="17">
        <v>38</v>
      </c>
      <c r="AA110" s="17">
        <v>0</v>
      </c>
      <c r="AB110" s="17">
        <v>8</v>
      </c>
      <c r="AC110" s="17">
        <v>17</v>
      </c>
      <c r="AD110" s="17">
        <v>9</v>
      </c>
      <c r="AE110" s="17">
        <v>6</v>
      </c>
      <c r="AF110" s="17">
        <v>8</v>
      </c>
      <c r="AG110" s="47">
        <v>7</v>
      </c>
      <c r="AH110" s="17">
        <v>12</v>
      </c>
      <c r="AI110" s="17">
        <v>43</v>
      </c>
      <c r="AJ110" s="17">
        <v>49</v>
      </c>
      <c r="AK110" s="17">
        <v>49</v>
      </c>
      <c r="AL110" s="17">
        <v>45</v>
      </c>
      <c r="AM110" s="17">
        <v>24</v>
      </c>
      <c r="AN110" s="17">
        <v>71</v>
      </c>
      <c r="AO110" s="47">
        <v>60</v>
      </c>
      <c r="AP110" s="17">
        <v>32</v>
      </c>
      <c r="AQ110" s="17">
        <v>20</v>
      </c>
      <c r="AR110" s="17">
        <v>44</v>
      </c>
      <c r="AS110" s="17">
        <v>34</v>
      </c>
      <c r="AT110" s="17">
        <v>103</v>
      </c>
      <c r="AU110" s="17">
        <v>61</v>
      </c>
      <c r="AV110" s="17">
        <v>47</v>
      </c>
      <c r="AW110" s="47">
        <v>32</v>
      </c>
      <c r="AX110" s="3">
        <v>14</v>
      </c>
      <c r="AY110" s="3">
        <v>7</v>
      </c>
      <c r="AZ110" s="3">
        <v>7</v>
      </c>
      <c r="BA110" s="3">
        <v>0</v>
      </c>
      <c r="BB110" s="3">
        <v>0</v>
      </c>
      <c r="BC110" s="3">
        <v>2</v>
      </c>
      <c r="BD110" s="3">
        <v>12</v>
      </c>
      <c r="BE110" s="10">
        <v>42</v>
      </c>
      <c r="BF110" s="3">
        <v>12</v>
      </c>
      <c r="BG110" s="3">
        <v>147</v>
      </c>
      <c r="BH110" s="3">
        <f>61+70</f>
        <v>131</v>
      </c>
      <c r="BI110" s="3">
        <v>135</v>
      </c>
      <c r="BJ110" s="3">
        <v>101</v>
      </c>
      <c r="BK110" s="3">
        <v>22</v>
      </c>
      <c r="BL110" s="3">
        <v>33</v>
      </c>
      <c r="BM110" s="10">
        <v>90</v>
      </c>
      <c r="BN110" s="3">
        <v>2</v>
      </c>
      <c r="BO110" s="3">
        <v>0</v>
      </c>
      <c r="BP110" s="3">
        <v>4</v>
      </c>
      <c r="BQ110" s="3">
        <v>4</v>
      </c>
      <c r="BR110" s="3">
        <v>6</v>
      </c>
      <c r="BS110" s="3">
        <v>1</v>
      </c>
      <c r="BT110" s="3">
        <v>1</v>
      </c>
      <c r="BU110" s="10">
        <v>2</v>
      </c>
      <c r="BV110" s="3">
        <v>1</v>
      </c>
      <c r="BW110" s="3">
        <v>12</v>
      </c>
      <c r="BX110" s="3">
        <v>13</v>
      </c>
      <c r="BY110" s="3">
        <v>2</v>
      </c>
      <c r="BZ110" s="3">
        <v>3</v>
      </c>
      <c r="CA110" s="3">
        <v>8</v>
      </c>
      <c r="CB110" s="3">
        <v>8</v>
      </c>
      <c r="CC110" s="10">
        <v>12</v>
      </c>
      <c r="CD110" s="3">
        <v>13</v>
      </c>
      <c r="CE110" s="3">
        <v>23</v>
      </c>
      <c r="CF110" s="3">
        <v>45</v>
      </c>
      <c r="CG110" s="3">
        <v>26</v>
      </c>
      <c r="CH110" s="3">
        <v>30</v>
      </c>
      <c r="CI110" s="3">
        <v>32</v>
      </c>
      <c r="CJ110" s="3">
        <v>25</v>
      </c>
      <c r="CK110" s="10">
        <v>13</v>
      </c>
      <c r="CL110" s="3">
        <v>4</v>
      </c>
      <c r="CM110" s="3">
        <v>14</v>
      </c>
      <c r="CN110" s="3">
        <v>11</v>
      </c>
      <c r="CO110" s="3">
        <v>17</v>
      </c>
      <c r="CP110" s="3">
        <v>16</v>
      </c>
      <c r="CQ110" s="3">
        <v>33</v>
      </c>
      <c r="CR110" s="3">
        <v>24</v>
      </c>
      <c r="CS110" s="10">
        <v>36</v>
      </c>
      <c r="CT110" s="18">
        <f>SUMIF($B$3:$CS$3,"=2018",$B110:$CS110)</f>
        <v>227</v>
      </c>
      <c r="CU110" s="37">
        <f>CT110*100/$CT$121</f>
        <v>6.1005106154259607</v>
      </c>
      <c r="CV110" s="18">
        <f>SUMIF($B$3:$CS$3,"=2019",$B110:$CS110)</f>
        <v>444</v>
      </c>
      <c r="CW110" s="37">
        <f>CV110*100/$CV$121</f>
        <v>3.8461538461538463</v>
      </c>
      <c r="CX110" s="18">
        <f>SUMIF($B$3:$CS$3,"=2020",$B110:$CS110)</f>
        <v>432</v>
      </c>
      <c r="CY110" s="37">
        <f>CX110*100/$CX$121</f>
        <v>4.7666335650446872</v>
      </c>
      <c r="CZ110" s="18">
        <f>SUMIF($B$3:$CS$3,"=2021",$B110:$CS110)</f>
        <v>470</v>
      </c>
      <c r="DA110" s="25">
        <f>CZ110*100/$CZ$121</f>
        <v>3.5695298853193589</v>
      </c>
      <c r="DB110" s="18">
        <f t="shared" ref="DB110:DB120" si="223">SUMIF($B$3:$CS$3,"=2022",$B110:$CS110)</f>
        <v>572</v>
      </c>
      <c r="DC110" s="25">
        <f t="shared" ref="DC110:DC120" si="224">DB110*100/$DB$121</f>
        <v>3.6853295535081503</v>
      </c>
      <c r="DD110" s="18">
        <f t="shared" ref="DD110:DD120" si="225">SUMIF($B$3:$CS$3,"=2023",$B110:$CS110)</f>
        <v>603</v>
      </c>
      <c r="DE110" s="25">
        <f t="shared" ref="DE110:DE120" si="226">DD110*100/$DD$121</f>
        <v>3.8855596365745217</v>
      </c>
      <c r="DF110" s="18">
        <f t="shared" ref="DF110:DF120" si="227">SUMIF($B$3:$CS$3,"=2024",$B110:$CS110)</f>
        <v>663</v>
      </c>
      <c r="DG110" s="25">
        <f t="shared" ref="DG110:DG121" si="228">DF110*100/$DF$121</f>
        <v>3.8252942534041079</v>
      </c>
      <c r="DH110" s="18">
        <f t="shared" ref="DH110:DH120" si="229">SUMIF($B$3:$CS$3,"=2025",$B110:$CS110)</f>
        <v>614</v>
      </c>
      <c r="DI110" s="25">
        <f t="shared" ref="DI110:DI121" si="230">DH110*100/$DH$121</f>
        <v>3.2876418933390448</v>
      </c>
    </row>
    <row r="111" spans="1:113">
      <c r="A111" s="104" t="s">
        <v>65</v>
      </c>
      <c r="B111" s="2">
        <v>56</v>
      </c>
      <c r="C111" s="2">
        <v>116</v>
      </c>
      <c r="D111" s="2">
        <v>66</v>
      </c>
      <c r="E111" s="2">
        <v>811</v>
      </c>
      <c r="F111" s="2">
        <v>763</v>
      </c>
      <c r="G111" s="2">
        <v>935</v>
      </c>
      <c r="H111" s="2">
        <v>1020</v>
      </c>
      <c r="I111" s="47">
        <v>807</v>
      </c>
      <c r="J111" s="2">
        <v>39</v>
      </c>
      <c r="K111" s="2">
        <v>141</v>
      </c>
      <c r="L111" s="2">
        <v>57</v>
      </c>
      <c r="M111" s="2">
        <v>104</v>
      </c>
      <c r="N111" s="2">
        <v>270</v>
      </c>
      <c r="O111" s="2">
        <v>109</v>
      </c>
      <c r="P111" s="2">
        <v>74</v>
      </c>
      <c r="Q111" s="47">
        <v>81</v>
      </c>
      <c r="R111" s="2">
        <v>113</v>
      </c>
      <c r="S111" s="2">
        <v>162</v>
      </c>
      <c r="T111" s="2">
        <v>141</v>
      </c>
      <c r="U111" s="2">
        <v>146</v>
      </c>
      <c r="V111" s="2">
        <v>179</v>
      </c>
      <c r="W111" s="2">
        <v>565</v>
      </c>
      <c r="X111" s="2">
        <v>557</v>
      </c>
      <c r="Y111" s="47">
        <v>700</v>
      </c>
      <c r="Z111" s="17">
        <v>43</v>
      </c>
      <c r="AA111" s="17">
        <v>47</v>
      </c>
      <c r="AB111" s="17">
        <v>36</v>
      </c>
      <c r="AC111" s="17">
        <v>44</v>
      </c>
      <c r="AD111" s="17">
        <v>36</v>
      </c>
      <c r="AE111" s="17">
        <v>27</v>
      </c>
      <c r="AF111" s="17">
        <v>28</v>
      </c>
      <c r="AG111" s="47">
        <v>247</v>
      </c>
      <c r="AH111" s="17">
        <v>74</v>
      </c>
      <c r="AI111" s="17">
        <v>266</v>
      </c>
      <c r="AJ111" s="17">
        <v>46</v>
      </c>
      <c r="AK111" s="17">
        <v>39</v>
      </c>
      <c r="AL111" s="17">
        <v>71</v>
      </c>
      <c r="AM111" s="17">
        <v>64</v>
      </c>
      <c r="AN111" s="17">
        <v>224</v>
      </c>
      <c r="AO111" s="47">
        <v>140</v>
      </c>
      <c r="AP111" s="17">
        <v>76</v>
      </c>
      <c r="AQ111" s="17">
        <v>58</v>
      </c>
      <c r="AR111" s="17">
        <v>52</v>
      </c>
      <c r="AS111" s="17">
        <v>67</v>
      </c>
      <c r="AT111" s="17">
        <v>155</v>
      </c>
      <c r="AU111" s="17">
        <v>187</v>
      </c>
      <c r="AV111" s="17">
        <v>161</v>
      </c>
      <c r="AW111" s="47">
        <v>154</v>
      </c>
      <c r="AX111" s="3">
        <v>26</v>
      </c>
      <c r="AY111" s="3">
        <v>26</v>
      </c>
      <c r="AZ111" s="3">
        <v>19</v>
      </c>
      <c r="BA111" s="3">
        <v>25</v>
      </c>
      <c r="BB111" s="3">
        <v>23</v>
      </c>
      <c r="BC111" s="3">
        <v>4</v>
      </c>
      <c r="BD111" s="3">
        <v>17</v>
      </c>
      <c r="BE111" s="10">
        <v>67</v>
      </c>
      <c r="BF111" s="3">
        <v>18</v>
      </c>
      <c r="BG111" s="3">
        <v>105</v>
      </c>
      <c r="BH111" s="3">
        <f>31+43</f>
        <v>74</v>
      </c>
      <c r="BI111" s="3">
        <v>77</v>
      </c>
      <c r="BJ111" s="3">
        <v>167</v>
      </c>
      <c r="BK111" s="3">
        <v>115</v>
      </c>
      <c r="BL111" s="3">
        <v>81</v>
      </c>
      <c r="BM111" s="10">
        <v>67</v>
      </c>
      <c r="BN111" s="3">
        <v>10</v>
      </c>
      <c r="BO111" s="3">
        <v>0</v>
      </c>
      <c r="BP111" s="3">
        <v>4</v>
      </c>
      <c r="BQ111" s="3">
        <v>13</v>
      </c>
      <c r="BR111" s="3">
        <v>13</v>
      </c>
      <c r="BS111" s="3">
        <v>6</v>
      </c>
      <c r="BT111" s="3">
        <v>6</v>
      </c>
      <c r="BU111" s="10">
        <v>5</v>
      </c>
      <c r="BV111" s="3">
        <v>0</v>
      </c>
      <c r="BW111" s="3">
        <v>11</v>
      </c>
      <c r="BX111" s="3">
        <v>160</v>
      </c>
      <c r="BY111" s="3">
        <v>5</v>
      </c>
      <c r="BZ111" s="3">
        <v>28</v>
      </c>
      <c r="CA111" s="3">
        <v>43</v>
      </c>
      <c r="CB111" s="3">
        <v>73</v>
      </c>
      <c r="CC111" s="10">
        <v>27</v>
      </c>
      <c r="CD111" s="3">
        <v>22</v>
      </c>
      <c r="CE111" s="3">
        <v>100</v>
      </c>
      <c r="CF111" s="3">
        <v>110</v>
      </c>
      <c r="CG111" s="3">
        <v>97</v>
      </c>
      <c r="CH111" s="3">
        <v>152</v>
      </c>
      <c r="CI111" s="3">
        <v>141</v>
      </c>
      <c r="CJ111" s="3">
        <v>55</v>
      </c>
      <c r="CK111" s="10">
        <v>56</v>
      </c>
      <c r="CL111" s="3">
        <v>21</v>
      </c>
      <c r="CM111" s="3">
        <v>69</v>
      </c>
      <c r="CN111" s="3">
        <v>51</v>
      </c>
      <c r="CO111" s="3">
        <v>66</v>
      </c>
      <c r="CP111" s="3">
        <v>126</v>
      </c>
      <c r="CQ111" s="3">
        <v>144</v>
      </c>
      <c r="CR111" s="3">
        <v>56</v>
      </c>
      <c r="CS111" s="10">
        <v>55</v>
      </c>
      <c r="CT111" s="18">
        <f t="shared" ref="CT111:CT120" si="231">SUMIF($B$3:$CS$3,"=2018",$B111:$CS111)</f>
        <v>498</v>
      </c>
      <c r="CU111" s="37">
        <f t="shared" ref="CU111:CU120" si="232">CT111*100/$CT$121</f>
        <v>13.383499059392637</v>
      </c>
      <c r="CV111" s="18">
        <f t="shared" ref="CV111:CV120" si="233">SUMIF($B$3:$CS$3,"=2019",$B111:$CS111)</f>
        <v>1101</v>
      </c>
      <c r="CW111" s="37">
        <f t="shared" ref="CW111:CW120" si="234">CV111*100/$CV$121</f>
        <v>9.5374220374220382</v>
      </c>
      <c r="CX111" s="18">
        <f t="shared" ref="CX111:CX120" si="235">SUMIF($B$3:$CS$3,"=2020",$B111:$CS111)</f>
        <v>816</v>
      </c>
      <c r="CY111" s="37">
        <f t="shared" ref="CY111:CY120" si="236">CX111*100/$CX$121</f>
        <v>9.0036411784177428</v>
      </c>
      <c r="CZ111" s="18">
        <f t="shared" ref="CZ111:CZ120" si="237">SUMIF($B$3:$CS$3,"=2021",$B111:$CS111)</f>
        <v>1494</v>
      </c>
      <c r="DA111" s="25">
        <f t="shared" ref="DA111:DA120" si="238">CZ111*100/$CZ$121</f>
        <v>11.346548188653452</v>
      </c>
      <c r="DB111" s="18">
        <f t="shared" si="223"/>
        <v>1983</v>
      </c>
      <c r="DC111" s="25">
        <f t="shared" si="224"/>
        <v>12.776238644417241</v>
      </c>
      <c r="DD111" s="18">
        <f t="shared" si="225"/>
        <v>2340</v>
      </c>
      <c r="DE111" s="25">
        <f t="shared" si="226"/>
        <v>15.078291127005606</v>
      </c>
      <c r="DF111" s="18">
        <f t="shared" si="227"/>
        <v>2352</v>
      </c>
      <c r="DG111" s="25">
        <f t="shared" si="228"/>
        <v>13.570274636510501</v>
      </c>
      <c r="DH111" s="18">
        <f t="shared" si="229"/>
        <v>2406</v>
      </c>
      <c r="DI111" s="25">
        <f t="shared" si="230"/>
        <v>12.882844292139644</v>
      </c>
    </row>
    <row r="112" spans="1:113">
      <c r="A112" s="104" t="s">
        <v>66</v>
      </c>
      <c r="B112" s="2">
        <v>18</v>
      </c>
      <c r="C112" s="2">
        <v>88</v>
      </c>
      <c r="D112" s="2">
        <v>23</v>
      </c>
      <c r="E112" s="2">
        <v>108</v>
      </c>
      <c r="F112" s="2">
        <v>111</v>
      </c>
      <c r="G112" s="2">
        <v>147</v>
      </c>
      <c r="H112" s="2">
        <v>421</v>
      </c>
      <c r="I112" s="47">
        <v>355</v>
      </c>
      <c r="J112" s="2">
        <v>15</v>
      </c>
      <c r="K112" s="2">
        <v>58</v>
      </c>
      <c r="L112" s="2">
        <v>41</v>
      </c>
      <c r="M112" s="2">
        <v>79</v>
      </c>
      <c r="N112" s="2">
        <v>72</v>
      </c>
      <c r="O112" s="2">
        <v>43</v>
      </c>
      <c r="P112" s="2">
        <v>92</v>
      </c>
      <c r="Q112" s="47">
        <v>61</v>
      </c>
      <c r="R112" s="2">
        <v>48</v>
      </c>
      <c r="S112" s="2">
        <v>91</v>
      </c>
      <c r="T112" s="2">
        <v>30</v>
      </c>
      <c r="U112" s="2">
        <v>22</v>
      </c>
      <c r="V112" s="2">
        <v>19</v>
      </c>
      <c r="W112" s="2">
        <v>95</v>
      </c>
      <c r="X112" s="2">
        <v>216</v>
      </c>
      <c r="Y112" s="47">
        <v>197</v>
      </c>
      <c r="Z112" s="17">
        <v>5</v>
      </c>
      <c r="AA112" s="17">
        <v>18</v>
      </c>
      <c r="AB112" s="17">
        <v>8</v>
      </c>
      <c r="AC112" s="17">
        <v>8</v>
      </c>
      <c r="AD112" s="17">
        <v>6</v>
      </c>
      <c r="AE112" s="17">
        <v>7</v>
      </c>
      <c r="AF112" s="17">
        <v>27</v>
      </c>
      <c r="AG112" s="47">
        <v>78</v>
      </c>
      <c r="AH112" s="17">
        <v>4</v>
      </c>
      <c r="AI112" s="17">
        <v>57</v>
      </c>
      <c r="AJ112" s="17">
        <v>56</v>
      </c>
      <c r="AK112" s="17">
        <v>37</v>
      </c>
      <c r="AL112" s="17">
        <v>41</v>
      </c>
      <c r="AM112" s="17">
        <v>23</v>
      </c>
      <c r="AN112" s="17">
        <v>95</v>
      </c>
      <c r="AO112" s="47">
        <v>45</v>
      </c>
      <c r="AP112" s="17">
        <v>8</v>
      </c>
      <c r="AQ112" s="17">
        <v>27</v>
      </c>
      <c r="AR112" s="17">
        <v>27</v>
      </c>
      <c r="AS112" s="17">
        <v>55</v>
      </c>
      <c r="AT112" s="17">
        <v>112</v>
      </c>
      <c r="AU112" s="17">
        <v>64</v>
      </c>
      <c r="AV112" s="17">
        <v>55</v>
      </c>
      <c r="AW112" s="47">
        <v>79</v>
      </c>
      <c r="AX112" s="3">
        <v>4</v>
      </c>
      <c r="AY112" s="3">
        <v>4</v>
      </c>
      <c r="AZ112" s="3">
        <v>15</v>
      </c>
      <c r="BA112" s="3">
        <v>20</v>
      </c>
      <c r="BB112" s="3">
        <v>10</v>
      </c>
      <c r="BC112" s="3">
        <v>2</v>
      </c>
      <c r="BD112" s="3">
        <v>16</v>
      </c>
      <c r="BE112" s="10">
        <v>35</v>
      </c>
      <c r="BF112" s="3">
        <v>29</v>
      </c>
      <c r="BG112" s="3">
        <v>160</v>
      </c>
      <c r="BH112" s="3">
        <f>72+85</f>
        <v>157</v>
      </c>
      <c r="BI112" s="3">
        <v>165</v>
      </c>
      <c r="BJ112" s="3">
        <v>262</v>
      </c>
      <c r="BK112" s="3">
        <v>1</v>
      </c>
      <c r="BL112" s="3">
        <v>155</v>
      </c>
      <c r="BM112" s="10">
        <v>130</v>
      </c>
      <c r="BN112" s="3">
        <v>3</v>
      </c>
      <c r="BO112" s="3">
        <v>0</v>
      </c>
      <c r="BP112" s="3">
        <v>0</v>
      </c>
      <c r="BQ112" s="3">
        <v>2</v>
      </c>
      <c r="BR112" s="3">
        <v>3</v>
      </c>
      <c r="BS112" s="3">
        <v>0</v>
      </c>
      <c r="BT112" s="3">
        <v>0</v>
      </c>
      <c r="BU112" s="10">
        <v>1</v>
      </c>
      <c r="BV112" s="3">
        <v>1</v>
      </c>
      <c r="BW112" s="3">
        <v>21</v>
      </c>
      <c r="BX112" s="3">
        <v>39</v>
      </c>
      <c r="BY112" s="3">
        <v>2</v>
      </c>
      <c r="BZ112" s="3">
        <v>7</v>
      </c>
      <c r="CA112" s="3">
        <v>13</v>
      </c>
      <c r="CB112" s="3">
        <v>31</v>
      </c>
      <c r="CC112" s="10">
        <v>21</v>
      </c>
      <c r="CD112" s="3">
        <v>17</v>
      </c>
      <c r="CE112" s="3">
        <v>33</v>
      </c>
      <c r="CF112" s="3">
        <v>10</v>
      </c>
      <c r="CG112" s="3">
        <v>21</v>
      </c>
      <c r="CH112" s="3">
        <v>21</v>
      </c>
      <c r="CI112" s="3">
        <v>39</v>
      </c>
      <c r="CJ112" s="3">
        <v>23</v>
      </c>
      <c r="CK112" s="10">
        <v>17</v>
      </c>
      <c r="CL112" s="3">
        <v>4</v>
      </c>
      <c r="CM112" s="3">
        <v>17</v>
      </c>
      <c r="CN112" s="3">
        <v>4</v>
      </c>
      <c r="CO112" s="3">
        <v>10</v>
      </c>
      <c r="CP112" s="3">
        <v>33</v>
      </c>
      <c r="CQ112" s="3">
        <v>34</v>
      </c>
      <c r="CR112" s="3">
        <v>23</v>
      </c>
      <c r="CS112" s="10">
        <v>39</v>
      </c>
      <c r="CT112" s="18">
        <f t="shared" si="231"/>
        <v>156</v>
      </c>
      <c r="CU112" s="37">
        <f t="shared" si="232"/>
        <v>4.1924213920988977</v>
      </c>
      <c r="CV112" s="18">
        <f t="shared" si="233"/>
        <v>574</v>
      </c>
      <c r="CW112" s="37">
        <f t="shared" si="234"/>
        <v>4.9722799722799724</v>
      </c>
      <c r="CX112" s="18">
        <f t="shared" si="235"/>
        <v>410</v>
      </c>
      <c r="CY112" s="37">
        <f t="shared" si="236"/>
        <v>4.5238883371951895</v>
      </c>
      <c r="CZ112" s="18">
        <f t="shared" si="237"/>
        <v>529</v>
      </c>
      <c r="DA112" s="25">
        <f t="shared" si="238"/>
        <v>4.0176198070934914</v>
      </c>
      <c r="DB112" s="18">
        <f t="shared" si="223"/>
        <v>697</v>
      </c>
      <c r="DC112" s="25">
        <f t="shared" si="224"/>
        <v>4.4906900328587076</v>
      </c>
      <c r="DD112" s="18">
        <f t="shared" si="225"/>
        <v>468</v>
      </c>
      <c r="DE112" s="25">
        <f t="shared" si="226"/>
        <v>3.0156582254011211</v>
      </c>
      <c r="DF112" s="18">
        <f t="shared" si="227"/>
        <v>1154</v>
      </c>
      <c r="DG112" s="25">
        <f t="shared" si="228"/>
        <v>6.658204477267482</v>
      </c>
      <c r="DH112" s="18">
        <f t="shared" si="229"/>
        <v>1058</v>
      </c>
      <c r="DI112" s="25">
        <f t="shared" si="230"/>
        <v>5.6650246305418719</v>
      </c>
    </row>
    <row r="113" spans="1:113" ht="27.6">
      <c r="A113" s="104" t="s">
        <v>67</v>
      </c>
      <c r="B113" s="2">
        <v>141</v>
      </c>
      <c r="C113" s="2">
        <v>426</v>
      </c>
      <c r="D113" s="2">
        <v>215</v>
      </c>
      <c r="E113" s="2">
        <v>1797</v>
      </c>
      <c r="F113" s="2">
        <v>1681</v>
      </c>
      <c r="G113" s="2">
        <v>2135</v>
      </c>
      <c r="H113" s="2">
        <v>1288</v>
      </c>
      <c r="I113" s="47">
        <v>1011</v>
      </c>
      <c r="J113" s="2">
        <v>213</v>
      </c>
      <c r="K113" s="2">
        <v>1058</v>
      </c>
      <c r="L113" s="2">
        <v>501</v>
      </c>
      <c r="M113" s="2">
        <v>188</v>
      </c>
      <c r="N113" s="2">
        <v>1102</v>
      </c>
      <c r="O113" s="2">
        <v>484</v>
      </c>
      <c r="P113" s="2">
        <v>969</v>
      </c>
      <c r="Q113" s="47">
        <v>1621</v>
      </c>
      <c r="R113" s="2">
        <v>368</v>
      </c>
      <c r="S113" s="2">
        <v>726</v>
      </c>
      <c r="T113" s="2">
        <v>534</v>
      </c>
      <c r="U113" s="2">
        <v>407</v>
      </c>
      <c r="V113" s="2">
        <v>480</v>
      </c>
      <c r="W113" s="2">
        <v>615</v>
      </c>
      <c r="X113" s="2">
        <v>770</v>
      </c>
      <c r="Y113" s="47">
        <v>1147</v>
      </c>
      <c r="Z113" s="17">
        <v>21</v>
      </c>
      <c r="AA113" s="17">
        <v>7</v>
      </c>
      <c r="AB113" s="17">
        <v>27</v>
      </c>
      <c r="AC113" s="17">
        <v>68</v>
      </c>
      <c r="AD113" s="17">
        <v>88</v>
      </c>
      <c r="AE113" s="17">
        <v>63</v>
      </c>
      <c r="AF113" s="17">
        <v>36</v>
      </c>
      <c r="AG113" s="47">
        <v>285</v>
      </c>
      <c r="AH113" s="17">
        <v>76</v>
      </c>
      <c r="AI113" s="17">
        <v>543</v>
      </c>
      <c r="AJ113" s="17">
        <v>570</v>
      </c>
      <c r="AK113" s="17">
        <v>252</v>
      </c>
      <c r="AL113" s="17">
        <v>368</v>
      </c>
      <c r="AM113" s="17">
        <v>257</v>
      </c>
      <c r="AN113" s="17">
        <v>311</v>
      </c>
      <c r="AO113" s="47">
        <v>312</v>
      </c>
      <c r="AP113" s="17">
        <v>203</v>
      </c>
      <c r="AQ113" s="17">
        <v>284</v>
      </c>
      <c r="AR113" s="17">
        <v>232</v>
      </c>
      <c r="AS113" s="17">
        <v>231</v>
      </c>
      <c r="AT113" s="17">
        <v>463</v>
      </c>
      <c r="AU113" s="17">
        <v>193</v>
      </c>
      <c r="AV113" s="17">
        <v>122</v>
      </c>
      <c r="AW113" s="47">
        <v>206</v>
      </c>
      <c r="AX113" s="3">
        <v>68</v>
      </c>
      <c r="AY113" s="3">
        <v>54</v>
      </c>
      <c r="AZ113" s="3">
        <v>18</v>
      </c>
      <c r="BA113" s="3">
        <v>17</v>
      </c>
      <c r="BB113" s="3">
        <v>9</v>
      </c>
      <c r="BC113" s="3">
        <v>5</v>
      </c>
      <c r="BD113" s="3">
        <v>21</v>
      </c>
      <c r="BE113" s="10">
        <v>145</v>
      </c>
      <c r="BF113" s="3">
        <v>76</v>
      </c>
      <c r="BG113" s="3">
        <v>489</v>
      </c>
      <c r="BH113" s="3">
        <f>203+269</f>
        <v>472</v>
      </c>
      <c r="BI113" s="3">
        <v>481</v>
      </c>
      <c r="BJ113" s="3">
        <v>175</v>
      </c>
      <c r="BK113" s="3">
        <v>175</v>
      </c>
      <c r="BL113" s="3">
        <v>67</v>
      </c>
      <c r="BM113" s="10">
        <v>152</v>
      </c>
      <c r="BN113" s="3">
        <v>41</v>
      </c>
      <c r="BO113" s="3">
        <v>0</v>
      </c>
      <c r="BP113" s="3">
        <v>1</v>
      </c>
      <c r="BQ113" s="3">
        <v>4</v>
      </c>
      <c r="BR113" s="3">
        <v>7</v>
      </c>
      <c r="BS113" s="3">
        <v>0</v>
      </c>
      <c r="BT113" s="3">
        <v>0</v>
      </c>
      <c r="BU113" s="10">
        <v>1</v>
      </c>
      <c r="BV113" s="3">
        <v>5</v>
      </c>
      <c r="BW113" s="3">
        <v>35</v>
      </c>
      <c r="BX113" s="3">
        <v>91</v>
      </c>
      <c r="BY113" s="3">
        <v>5</v>
      </c>
      <c r="BZ113" s="3">
        <v>44</v>
      </c>
      <c r="CA113" s="3">
        <v>36</v>
      </c>
      <c r="CB113" s="3">
        <v>40</v>
      </c>
      <c r="CC113" s="10">
        <v>11</v>
      </c>
      <c r="CD113" s="3">
        <v>9</v>
      </c>
      <c r="CE113" s="3">
        <v>418</v>
      </c>
      <c r="CF113" s="3">
        <v>464</v>
      </c>
      <c r="CG113" s="3">
        <v>521</v>
      </c>
      <c r="CH113" s="3">
        <v>818</v>
      </c>
      <c r="CI113" s="3">
        <v>589</v>
      </c>
      <c r="CJ113" s="3">
        <v>354</v>
      </c>
      <c r="CK113" s="10">
        <v>362</v>
      </c>
      <c r="CL113" s="3">
        <v>73</v>
      </c>
      <c r="CM113" s="3">
        <v>388</v>
      </c>
      <c r="CN113" s="3">
        <v>325</v>
      </c>
      <c r="CO113" s="3">
        <v>313</v>
      </c>
      <c r="CP113" s="3">
        <v>432</v>
      </c>
      <c r="CQ113" s="3">
        <v>650</v>
      </c>
      <c r="CR113" s="3">
        <v>250</v>
      </c>
      <c r="CS113" s="10">
        <v>98</v>
      </c>
      <c r="CT113" s="18">
        <f t="shared" si="231"/>
        <v>1294</v>
      </c>
      <c r="CU113" s="37">
        <f t="shared" si="232"/>
        <v>34.775597957538295</v>
      </c>
      <c r="CV113" s="18">
        <f t="shared" si="233"/>
        <v>4428</v>
      </c>
      <c r="CW113" s="37">
        <f t="shared" si="234"/>
        <v>38.357588357588355</v>
      </c>
      <c r="CX113" s="18">
        <f t="shared" si="235"/>
        <v>3450</v>
      </c>
      <c r="CY113" s="37">
        <f t="shared" si="236"/>
        <v>38.066865276398545</v>
      </c>
      <c r="CZ113" s="18">
        <f t="shared" si="237"/>
        <v>4284</v>
      </c>
      <c r="DA113" s="25">
        <f t="shared" si="238"/>
        <v>32.535885167464116</v>
      </c>
      <c r="DB113" s="18">
        <f t="shared" si="223"/>
        <v>5667</v>
      </c>
      <c r="DC113" s="25">
        <f t="shared" si="224"/>
        <v>36.511822691836869</v>
      </c>
      <c r="DD113" s="18">
        <f t="shared" si="225"/>
        <v>5202</v>
      </c>
      <c r="DE113" s="25">
        <f t="shared" si="226"/>
        <v>33.520201043881691</v>
      </c>
      <c r="DF113" s="18">
        <f t="shared" si="227"/>
        <v>4228</v>
      </c>
      <c r="DG113" s="25">
        <f t="shared" si="228"/>
        <v>24.394184168012924</v>
      </c>
      <c r="DH113" s="18">
        <f t="shared" si="229"/>
        <v>5351</v>
      </c>
      <c r="DI113" s="25">
        <f t="shared" si="230"/>
        <v>28.651745555793532</v>
      </c>
    </row>
    <row r="114" spans="1:113">
      <c r="A114" s="104" t="s">
        <v>68</v>
      </c>
      <c r="B114" s="2">
        <v>21</v>
      </c>
      <c r="C114" s="2">
        <v>55</v>
      </c>
      <c r="D114" s="2">
        <v>7</v>
      </c>
      <c r="E114" s="2">
        <v>272</v>
      </c>
      <c r="F114" s="2">
        <v>350</v>
      </c>
      <c r="G114" s="2">
        <v>431</v>
      </c>
      <c r="H114" s="2">
        <v>722</v>
      </c>
      <c r="I114" s="47">
        <v>321</v>
      </c>
      <c r="J114" s="2">
        <v>9</v>
      </c>
      <c r="K114" s="2">
        <v>73</v>
      </c>
      <c r="L114" s="2">
        <v>46</v>
      </c>
      <c r="M114" s="2">
        <v>50</v>
      </c>
      <c r="N114" s="2">
        <v>89</v>
      </c>
      <c r="O114" s="2">
        <v>85</v>
      </c>
      <c r="P114" s="2">
        <v>111</v>
      </c>
      <c r="Q114" s="47">
        <v>86</v>
      </c>
      <c r="R114" s="2">
        <v>24</v>
      </c>
      <c r="S114" s="2">
        <v>61</v>
      </c>
      <c r="T114" s="2">
        <v>58</v>
      </c>
      <c r="U114" s="2">
        <v>55</v>
      </c>
      <c r="V114" s="2">
        <v>39</v>
      </c>
      <c r="W114" s="2">
        <v>114</v>
      </c>
      <c r="X114" s="2">
        <v>258</v>
      </c>
      <c r="Y114" s="47">
        <v>300</v>
      </c>
      <c r="Z114" s="17">
        <v>13</v>
      </c>
      <c r="AA114" s="17">
        <v>6</v>
      </c>
      <c r="AB114" s="17">
        <v>7</v>
      </c>
      <c r="AC114" s="17">
        <v>2</v>
      </c>
      <c r="AD114" s="17">
        <v>3</v>
      </c>
      <c r="AE114" s="17">
        <v>4</v>
      </c>
      <c r="AF114" s="17">
        <v>14</v>
      </c>
      <c r="AG114" s="47">
        <v>17</v>
      </c>
      <c r="AH114" s="17">
        <v>6</v>
      </c>
      <c r="AI114" s="17">
        <v>21</v>
      </c>
      <c r="AJ114" s="17">
        <v>20</v>
      </c>
      <c r="AK114" s="17">
        <v>50</v>
      </c>
      <c r="AL114" s="17">
        <v>14</v>
      </c>
      <c r="AM114" s="17">
        <v>38</v>
      </c>
      <c r="AN114" s="17">
        <v>63</v>
      </c>
      <c r="AO114" s="47">
        <v>24</v>
      </c>
      <c r="AP114" s="17">
        <v>22</v>
      </c>
      <c r="AQ114" s="17">
        <v>45</v>
      </c>
      <c r="AR114" s="17">
        <v>170</v>
      </c>
      <c r="AS114" s="17">
        <v>31</v>
      </c>
      <c r="AT114" s="17">
        <v>30</v>
      </c>
      <c r="AU114" s="17">
        <v>40</v>
      </c>
      <c r="AV114" s="17">
        <v>53</v>
      </c>
      <c r="AW114" s="47">
        <v>78</v>
      </c>
      <c r="AX114" s="3">
        <v>0</v>
      </c>
      <c r="AY114" s="3">
        <v>6</v>
      </c>
      <c r="AZ114" s="3">
        <v>5</v>
      </c>
      <c r="BA114" s="3">
        <v>5</v>
      </c>
      <c r="BB114" s="3">
        <v>5</v>
      </c>
      <c r="BC114" s="3">
        <v>1</v>
      </c>
      <c r="BD114" s="3">
        <v>11</v>
      </c>
      <c r="BE114" s="10">
        <v>44</v>
      </c>
      <c r="BF114" s="3">
        <v>15</v>
      </c>
      <c r="BG114" s="3">
        <v>178</v>
      </c>
      <c r="BH114" s="3">
        <f>112+145</f>
        <v>257</v>
      </c>
      <c r="BI114" s="3">
        <v>301</v>
      </c>
      <c r="BJ114" s="3">
        <v>335</v>
      </c>
      <c r="BK114" s="3">
        <v>2</v>
      </c>
      <c r="BL114" s="3">
        <v>59</v>
      </c>
      <c r="BM114" s="10">
        <v>99</v>
      </c>
      <c r="BN114" s="3">
        <v>0</v>
      </c>
      <c r="BO114" s="3">
        <v>1</v>
      </c>
      <c r="BP114" s="3">
        <v>1</v>
      </c>
      <c r="BQ114" s="3">
        <v>0</v>
      </c>
      <c r="BR114" s="3">
        <v>1</v>
      </c>
      <c r="BS114" s="3">
        <v>0</v>
      </c>
      <c r="BT114" s="3">
        <v>0</v>
      </c>
      <c r="BU114" s="10">
        <v>3</v>
      </c>
      <c r="BV114" s="3">
        <v>3</v>
      </c>
      <c r="BW114" s="3">
        <v>20</v>
      </c>
      <c r="BX114" s="3">
        <v>16</v>
      </c>
      <c r="BY114" s="3">
        <v>7</v>
      </c>
      <c r="BZ114" s="3">
        <v>23</v>
      </c>
      <c r="CA114" s="3">
        <v>24</v>
      </c>
      <c r="CB114" s="3">
        <v>28</v>
      </c>
      <c r="CC114" s="10">
        <v>17</v>
      </c>
      <c r="CD114" s="3">
        <v>28</v>
      </c>
      <c r="CE114" s="3">
        <v>48</v>
      </c>
      <c r="CF114" s="3">
        <v>37</v>
      </c>
      <c r="CG114" s="3">
        <v>38</v>
      </c>
      <c r="CH114" s="3">
        <v>42</v>
      </c>
      <c r="CI114" s="3">
        <v>23</v>
      </c>
      <c r="CJ114" s="3">
        <v>35</v>
      </c>
      <c r="CK114" s="10">
        <v>12</v>
      </c>
      <c r="CL114" s="3">
        <v>2</v>
      </c>
      <c r="CM114" s="3">
        <v>21</v>
      </c>
      <c r="CN114" s="3">
        <v>13</v>
      </c>
      <c r="CO114" s="3">
        <v>9</v>
      </c>
      <c r="CP114" s="3">
        <v>7</v>
      </c>
      <c r="CQ114" s="3">
        <v>7</v>
      </c>
      <c r="CR114" s="3">
        <v>14</v>
      </c>
      <c r="CS114" s="10">
        <v>19</v>
      </c>
      <c r="CT114" s="18">
        <f t="shared" si="231"/>
        <v>143</v>
      </c>
      <c r="CU114" s="37">
        <f t="shared" si="232"/>
        <v>3.8430529427573235</v>
      </c>
      <c r="CV114" s="18">
        <f t="shared" si="233"/>
        <v>535</v>
      </c>
      <c r="CW114" s="37">
        <f t="shared" si="234"/>
        <v>4.6344421344421347</v>
      </c>
      <c r="CX114" s="18">
        <f t="shared" si="235"/>
        <v>637</v>
      </c>
      <c r="CY114" s="37">
        <f t="shared" si="236"/>
        <v>7.0285777336422814</v>
      </c>
      <c r="CZ114" s="18">
        <f t="shared" si="237"/>
        <v>820</v>
      </c>
      <c r="DA114" s="25">
        <f t="shared" si="238"/>
        <v>6.2276904382167544</v>
      </c>
      <c r="DB114" s="18">
        <f t="shared" si="223"/>
        <v>938</v>
      </c>
      <c r="DC114" s="25">
        <f t="shared" si="224"/>
        <v>6.0434250370465818</v>
      </c>
      <c r="DD114" s="18">
        <f t="shared" si="225"/>
        <v>769</v>
      </c>
      <c r="DE114" s="25">
        <f t="shared" si="226"/>
        <v>4.9552161866099622</v>
      </c>
      <c r="DF114" s="18">
        <f t="shared" si="227"/>
        <v>1368</v>
      </c>
      <c r="DG114" s="25">
        <f t="shared" si="228"/>
        <v>7.892914839603046</v>
      </c>
      <c r="DH114" s="18">
        <f t="shared" si="229"/>
        <v>1020</v>
      </c>
      <c r="DI114" s="25">
        <f t="shared" si="230"/>
        <v>5.461554936817306</v>
      </c>
    </row>
    <row r="115" spans="1:113">
      <c r="A115" s="104" t="s">
        <v>69</v>
      </c>
      <c r="B115" s="2">
        <v>2</v>
      </c>
      <c r="C115" s="2">
        <v>8</v>
      </c>
      <c r="D115" s="2">
        <v>2</v>
      </c>
      <c r="E115" s="2">
        <v>45</v>
      </c>
      <c r="F115" s="2">
        <v>49</v>
      </c>
      <c r="G115" s="2">
        <v>64</v>
      </c>
      <c r="H115" s="2">
        <v>98</v>
      </c>
      <c r="I115" s="47">
        <v>105</v>
      </c>
      <c r="J115" s="2">
        <v>28</v>
      </c>
      <c r="K115" s="2">
        <v>60</v>
      </c>
      <c r="L115" s="2">
        <v>64</v>
      </c>
      <c r="M115" s="2">
        <v>45</v>
      </c>
      <c r="N115" s="2">
        <v>48</v>
      </c>
      <c r="O115" s="2">
        <v>59</v>
      </c>
      <c r="P115" s="2">
        <v>23</v>
      </c>
      <c r="Q115" s="47">
        <v>20</v>
      </c>
      <c r="R115" s="2">
        <v>12</v>
      </c>
      <c r="S115" s="2">
        <v>10</v>
      </c>
      <c r="T115" s="2">
        <v>12</v>
      </c>
      <c r="U115" s="2">
        <v>5</v>
      </c>
      <c r="V115" s="2">
        <v>8</v>
      </c>
      <c r="W115" s="2">
        <v>30</v>
      </c>
      <c r="X115" s="2">
        <v>59</v>
      </c>
      <c r="Y115" s="47">
        <v>52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1</v>
      </c>
      <c r="AF115" s="17">
        <v>0</v>
      </c>
      <c r="AG115" s="47">
        <v>0</v>
      </c>
      <c r="AH115" s="17">
        <v>0</v>
      </c>
      <c r="AI115" s="17">
        <v>12</v>
      </c>
      <c r="AJ115" s="17">
        <v>7</v>
      </c>
      <c r="AK115" s="17">
        <v>11</v>
      </c>
      <c r="AL115" s="17">
        <v>4</v>
      </c>
      <c r="AM115" s="17">
        <v>28</v>
      </c>
      <c r="AN115" s="17">
        <v>30</v>
      </c>
      <c r="AO115" s="47">
        <v>17</v>
      </c>
      <c r="AP115" s="17">
        <v>11</v>
      </c>
      <c r="AQ115" s="17">
        <v>5</v>
      </c>
      <c r="AR115" s="17">
        <v>21</v>
      </c>
      <c r="AS115" s="17">
        <v>22</v>
      </c>
      <c r="AT115" s="17">
        <v>2</v>
      </c>
      <c r="AU115" s="17">
        <v>6</v>
      </c>
      <c r="AV115" s="17">
        <v>7</v>
      </c>
      <c r="AW115" s="47">
        <v>16</v>
      </c>
      <c r="AX115" s="3">
        <v>5</v>
      </c>
      <c r="AY115" s="3">
        <v>0</v>
      </c>
      <c r="AZ115" s="3">
        <v>0</v>
      </c>
      <c r="BA115" s="3">
        <v>0</v>
      </c>
      <c r="BB115" s="3">
        <v>2</v>
      </c>
      <c r="BC115" s="3">
        <v>1</v>
      </c>
      <c r="BD115" s="3">
        <v>4</v>
      </c>
      <c r="BE115" s="10">
        <v>0</v>
      </c>
      <c r="BF115" s="3">
        <v>6</v>
      </c>
      <c r="BG115" s="3">
        <v>59</v>
      </c>
      <c r="BH115" s="3">
        <f>22+25</f>
        <v>47</v>
      </c>
      <c r="BI115" s="3">
        <v>55</v>
      </c>
      <c r="BJ115" s="3">
        <v>88</v>
      </c>
      <c r="BK115" s="3">
        <v>4</v>
      </c>
      <c r="BL115" s="3">
        <v>75</v>
      </c>
      <c r="BM115" s="10">
        <v>112</v>
      </c>
      <c r="BN115" s="3">
        <v>4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10">
        <v>0</v>
      </c>
      <c r="BV115" s="3">
        <v>0</v>
      </c>
      <c r="BW115" s="3">
        <v>0</v>
      </c>
      <c r="BX115" s="3">
        <v>5</v>
      </c>
      <c r="BY115" s="3">
        <v>0</v>
      </c>
      <c r="BZ115" s="3">
        <v>2</v>
      </c>
      <c r="CA115" s="3">
        <v>12</v>
      </c>
      <c r="CB115" s="3">
        <v>9</v>
      </c>
      <c r="CC115" s="10">
        <v>7</v>
      </c>
      <c r="CD115" s="3">
        <v>2</v>
      </c>
      <c r="CE115" s="3">
        <v>8</v>
      </c>
      <c r="CF115" s="3">
        <v>5</v>
      </c>
      <c r="CG115" s="3">
        <v>1</v>
      </c>
      <c r="CH115" s="3">
        <v>12</v>
      </c>
      <c r="CI115" s="3">
        <v>9</v>
      </c>
      <c r="CJ115" s="3">
        <v>6</v>
      </c>
      <c r="CK115" s="10">
        <v>0</v>
      </c>
      <c r="CL115" s="3">
        <v>0</v>
      </c>
      <c r="CM115" s="3">
        <v>1</v>
      </c>
      <c r="CN115" s="3">
        <v>0</v>
      </c>
      <c r="CO115" s="3">
        <v>4</v>
      </c>
      <c r="CP115" s="3">
        <v>2</v>
      </c>
      <c r="CQ115" s="3">
        <v>6</v>
      </c>
      <c r="CR115" s="3">
        <v>10</v>
      </c>
      <c r="CS115" s="10">
        <v>12</v>
      </c>
      <c r="CT115" s="18">
        <f t="shared" si="231"/>
        <v>70</v>
      </c>
      <c r="CU115" s="37">
        <f t="shared" si="232"/>
        <v>1.8812147272238646</v>
      </c>
      <c r="CV115" s="18">
        <f t="shared" si="233"/>
        <v>163</v>
      </c>
      <c r="CW115" s="37">
        <f t="shared" si="234"/>
        <v>1.411988911988912</v>
      </c>
      <c r="CX115" s="18">
        <f t="shared" si="235"/>
        <v>163</v>
      </c>
      <c r="CY115" s="37">
        <f t="shared" si="236"/>
        <v>1.7985214608849167</v>
      </c>
      <c r="CZ115" s="18">
        <f t="shared" si="237"/>
        <v>188</v>
      </c>
      <c r="DA115" s="25">
        <f t="shared" si="238"/>
        <v>1.4278119541277436</v>
      </c>
      <c r="DB115" s="18">
        <f t="shared" si="223"/>
        <v>217</v>
      </c>
      <c r="DC115" s="25">
        <f t="shared" si="224"/>
        <v>1.3981057921525675</v>
      </c>
      <c r="DD115" s="18">
        <f t="shared" si="225"/>
        <v>220</v>
      </c>
      <c r="DE115" s="25">
        <f t="shared" si="226"/>
        <v>1.4176171145048007</v>
      </c>
      <c r="DF115" s="18">
        <f t="shared" si="227"/>
        <v>321</v>
      </c>
      <c r="DG115" s="25">
        <f t="shared" si="228"/>
        <v>1.8520655435033464</v>
      </c>
      <c r="DH115" s="18">
        <f t="shared" si="229"/>
        <v>341</v>
      </c>
      <c r="DI115" s="25">
        <f t="shared" si="230"/>
        <v>1.8258727778967658</v>
      </c>
    </row>
    <row r="116" spans="1:113">
      <c r="A116" s="104" t="s">
        <v>70</v>
      </c>
      <c r="B116" s="2">
        <v>16</v>
      </c>
      <c r="C116" s="2">
        <v>54</v>
      </c>
      <c r="D116" s="2">
        <v>7</v>
      </c>
      <c r="E116" s="2">
        <v>180</v>
      </c>
      <c r="F116" s="2">
        <v>501</v>
      </c>
      <c r="G116" s="2">
        <v>504</v>
      </c>
      <c r="H116" s="2">
        <v>360</v>
      </c>
      <c r="I116" s="47">
        <v>119</v>
      </c>
      <c r="J116" s="2">
        <v>48</v>
      </c>
      <c r="K116" s="2">
        <v>120</v>
      </c>
      <c r="L116" s="2">
        <v>23</v>
      </c>
      <c r="M116" s="2">
        <v>50</v>
      </c>
      <c r="N116" s="2">
        <v>57</v>
      </c>
      <c r="O116" s="2">
        <v>79</v>
      </c>
      <c r="P116" s="2">
        <v>117</v>
      </c>
      <c r="Q116" s="47">
        <v>72</v>
      </c>
      <c r="R116" s="2">
        <v>19</v>
      </c>
      <c r="S116" s="2">
        <v>50</v>
      </c>
      <c r="T116" s="2">
        <v>22</v>
      </c>
      <c r="U116" s="2">
        <v>35</v>
      </c>
      <c r="V116" s="2">
        <v>35</v>
      </c>
      <c r="W116" s="2">
        <v>76</v>
      </c>
      <c r="X116" s="2">
        <v>157</v>
      </c>
      <c r="Y116" s="47">
        <v>126</v>
      </c>
      <c r="Z116" s="17">
        <v>2</v>
      </c>
      <c r="AA116" s="17">
        <v>0</v>
      </c>
      <c r="AB116" s="17">
        <v>5</v>
      </c>
      <c r="AC116" s="17">
        <v>11</v>
      </c>
      <c r="AD116" s="17">
        <v>1</v>
      </c>
      <c r="AE116" s="17">
        <v>4</v>
      </c>
      <c r="AF116" s="17">
        <v>6</v>
      </c>
      <c r="AG116" s="47">
        <v>7</v>
      </c>
      <c r="AH116" s="17">
        <v>1</v>
      </c>
      <c r="AI116" s="17">
        <v>19</v>
      </c>
      <c r="AJ116" s="17">
        <v>9</v>
      </c>
      <c r="AK116" s="17">
        <v>13</v>
      </c>
      <c r="AL116" s="17">
        <v>50</v>
      </c>
      <c r="AM116" s="17">
        <v>11</v>
      </c>
      <c r="AN116" s="17">
        <v>18</v>
      </c>
      <c r="AO116" s="47">
        <v>10</v>
      </c>
      <c r="AP116" s="17">
        <v>14</v>
      </c>
      <c r="AQ116" s="17">
        <v>38</v>
      </c>
      <c r="AR116" s="17">
        <v>23</v>
      </c>
      <c r="AS116" s="17">
        <v>17</v>
      </c>
      <c r="AT116" s="17">
        <v>25</v>
      </c>
      <c r="AU116" s="17">
        <v>7</v>
      </c>
      <c r="AV116" s="17">
        <v>64</v>
      </c>
      <c r="AW116" s="47">
        <v>123</v>
      </c>
      <c r="AX116" s="3">
        <v>3</v>
      </c>
      <c r="AY116" s="3">
        <v>5</v>
      </c>
      <c r="AZ116" s="3">
        <v>8</v>
      </c>
      <c r="BA116" s="3">
        <v>5</v>
      </c>
      <c r="BB116" s="3">
        <v>9</v>
      </c>
      <c r="BC116" s="3">
        <v>2</v>
      </c>
      <c r="BD116" s="3">
        <v>2</v>
      </c>
      <c r="BE116" s="10">
        <v>14</v>
      </c>
      <c r="BF116" s="3">
        <v>25</v>
      </c>
      <c r="BG116" s="3">
        <v>184</v>
      </c>
      <c r="BH116" s="3">
        <f>103+131</f>
        <v>234</v>
      </c>
      <c r="BI116" s="3">
        <v>261</v>
      </c>
      <c r="BJ116" s="3">
        <v>304</v>
      </c>
      <c r="BK116" s="3">
        <v>3</v>
      </c>
      <c r="BL116" s="3">
        <v>166</v>
      </c>
      <c r="BM116" s="10">
        <v>253</v>
      </c>
      <c r="BN116" s="3">
        <v>0</v>
      </c>
      <c r="BO116" s="3">
        <v>0</v>
      </c>
      <c r="BP116" s="3">
        <v>0</v>
      </c>
      <c r="BQ116" s="3">
        <v>2</v>
      </c>
      <c r="BR116" s="3">
        <v>6</v>
      </c>
      <c r="BS116" s="3">
        <v>2</v>
      </c>
      <c r="BT116" s="3">
        <v>2</v>
      </c>
      <c r="BU116" s="10">
        <v>1</v>
      </c>
      <c r="BV116" s="3">
        <v>3</v>
      </c>
      <c r="BW116" s="3">
        <v>23</v>
      </c>
      <c r="BX116" s="3">
        <v>14</v>
      </c>
      <c r="BY116" s="3">
        <v>23</v>
      </c>
      <c r="BZ116" s="3">
        <v>14</v>
      </c>
      <c r="CA116" s="3">
        <v>24</v>
      </c>
      <c r="CB116" s="3">
        <v>39</v>
      </c>
      <c r="CC116" s="10">
        <v>19</v>
      </c>
      <c r="CD116" s="3">
        <v>5</v>
      </c>
      <c r="CE116" s="3">
        <v>33</v>
      </c>
      <c r="CF116" s="3">
        <v>35</v>
      </c>
      <c r="CG116" s="3">
        <v>10</v>
      </c>
      <c r="CH116" s="3">
        <v>58</v>
      </c>
      <c r="CI116" s="3">
        <v>27</v>
      </c>
      <c r="CJ116" s="3">
        <v>17</v>
      </c>
      <c r="CK116" s="10">
        <v>26</v>
      </c>
      <c r="CL116" s="3">
        <v>0</v>
      </c>
      <c r="CM116" s="3">
        <v>14</v>
      </c>
      <c r="CN116" s="3">
        <v>13</v>
      </c>
      <c r="CO116" s="3">
        <v>13</v>
      </c>
      <c r="CP116" s="3">
        <v>18</v>
      </c>
      <c r="CQ116" s="3">
        <v>28</v>
      </c>
      <c r="CR116" s="3">
        <v>31</v>
      </c>
      <c r="CS116" s="10">
        <v>25</v>
      </c>
      <c r="CT116" s="18">
        <f t="shared" si="231"/>
        <v>136</v>
      </c>
      <c r="CU116" s="37">
        <f t="shared" si="232"/>
        <v>3.6549314700349367</v>
      </c>
      <c r="CV116" s="18">
        <f t="shared" si="233"/>
        <v>540</v>
      </c>
      <c r="CW116" s="37">
        <f t="shared" si="234"/>
        <v>4.6777546777546775</v>
      </c>
      <c r="CX116" s="18">
        <f t="shared" si="235"/>
        <v>393</v>
      </c>
      <c r="CY116" s="37">
        <f t="shared" si="236"/>
        <v>4.336312479311486</v>
      </c>
      <c r="CZ116" s="18">
        <f t="shared" si="237"/>
        <v>620</v>
      </c>
      <c r="DA116" s="25">
        <f t="shared" si="238"/>
        <v>4.7087415508468142</v>
      </c>
      <c r="DB116" s="18">
        <f t="shared" si="223"/>
        <v>1078</v>
      </c>
      <c r="DC116" s="25">
        <f t="shared" si="224"/>
        <v>6.9454287739192067</v>
      </c>
      <c r="DD116" s="18">
        <f t="shared" si="225"/>
        <v>767</v>
      </c>
      <c r="DE116" s="25">
        <f t="shared" si="226"/>
        <v>4.9423287582962816</v>
      </c>
      <c r="DF116" s="18">
        <f t="shared" si="227"/>
        <v>979</v>
      </c>
      <c r="DG116" s="25">
        <f t="shared" si="228"/>
        <v>5.6485114239556893</v>
      </c>
      <c r="DH116" s="18">
        <f t="shared" si="229"/>
        <v>795</v>
      </c>
      <c r="DI116" s="25">
        <f t="shared" si="230"/>
        <v>4.2568001713429</v>
      </c>
    </row>
    <row r="117" spans="1:113">
      <c r="A117" s="104" t="s">
        <v>71</v>
      </c>
      <c r="B117" s="2">
        <v>39</v>
      </c>
      <c r="C117" s="2">
        <v>62</v>
      </c>
      <c r="D117" s="2">
        <v>38</v>
      </c>
      <c r="E117" s="2">
        <v>186</v>
      </c>
      <c r="F117" s="2">
        <v>122</v>
      </c>
      <c r="G117" s="2">
        <v>333</v>
      </c>
      <c r="H117" s="2">
        <v>353</v>
      </c>
      <c r="I117" s="47">
        <v>252</v>
      </c>
      <c r="J117" s="2">
        <v>53</v>
      </c>
      <c r="K117" s="2">
        <v>319</v>
      </c>
      <c r="L117" s="2">
        <v>248</v>
      </c>
      <c r="M117" s="2">
        <v>338</v>
      </c>
      <c r="N117" s="2">
        <v>260</v>
      </c>
      <c r="O117" s="2">
        <v>384</v>
      </c>
      <c r="P117" s="2">
        <v>513</v>
      </c>
      <c r="Q117" s="47">
        <v>268</v>
      </c>
      <c r="R117" s="2">
        <v>5</v>
      </c>
      <c r="S117" s="2">
        <v>63</v>
      </c>
      <c r="T117" s="2">
        <v>50</v>
      </c>
      <c r="U117" s="2">
        <v>48</v>
      </c>
      <c r="V117" s="2">
        <v>44</v>
      </c>
      <c r="W117" s="2">
        <v>143</v>
      </c>
      <c r="X117" s="2">
        <v>177</v>
      </c>
      <c r="Y117" s="47">
        <v>228</v>
      </c>
      <c r="Z117" s="17">
        <v>4</v>
      </c>
      <c r="AA117" s="17">
        <v>1</v>
      </c>
      <c r="AB117" s="17">
        <v>2</v>
      </c>
      <c r="AC117" s="17">
        <v>7</v>
      </c>
      <c r="AD117" s="17">
        <v>5</v>
      </c>
      <c r="AE117" s="17">
        <v>7</v>
      </c>
      <c r="AF117" s="17">
        <v>34</v>
      </c>
      <c r="AG117" s="47">
        <v>56</v>
      </c>
      <c r="AH117" s="17">
        <v>24</v>
      </c>
      <c r="AI117" s="17">
        <v>160</v>
      </c>
      <c r="AJ117" s="17">
        <v>79</v>
      </c>
      <c r="AK117" s="17">
        <v>104</v>
      </c>
      <c r="AL117" s="17">
        <v>75</v>
      </c>
      <c r="AM117" s="17">
        <v>12</v>
      </c>
      <c r="AN117" s="17">
        <v>106</v>
      </c>
      <c r="AO117" s="47">
        <v>124</v>
      </c>
      <c r="AP117" s="17">
        <v>53</v>
      </c>
      <c r="AQ117" s="17">
        <v>71</v>
      </c>
      <c r="AR117" s="17">
        <v>132</v>
      </c>
      <c r="AS117" s="17">
        <v>74</v>
      </c>
      <c r="AT117" s="17">
        <v>134</v>
      </c>
      <c r="AU117" s="17">
        <v>178</v>
      </c>
      <c r="AV117" s="17">
        <v>119</v>
      </c>
      <c r="AW117" s="47">
        <v>174</v>
      </c>
      <c r="AX117" s="3">
        <v>11</v>
      </c>
      <c r="AY117" s="3">
        <v>30</v>
      </c>
      <c r="AZ117" s="3">
        <v>48</v>
      </c>
      <c r="BA117" s="3">
        <v>26</v>
      </c>
      <c r="BB117" s="3">
        <v>21</v>
      </c>
      <c r="BC117" s="3">
        <v>10</v>
      </c>
      <c r="BD117" s="3">
        <v>44</v>
      </c>
      <c r="BE117" s="10">
        <v>45</v>
      </c>
      <c r="BF117" s="3">
        <v>20</v>
      </c>
      <c r="BG117" s="3">
        <v>116</v>
      </c>
      <c r="BH117" s="3">
        <f>65+75</f>
        <v>140</v>
      </c>
      <c r="BI117" s="3">
        <v>108</v>
      </c>
      <c r="BJ117" s="3">
        <v>155</v>
      </c>
      <c r="BK117" s="3">
        <v>6</v>
      </c>
      <c r="BL117" s="3">
        <v>143</v>
      </c>
      <c r="BM117" s="10">
        <v>178</v>
      </c>
      <c r="BN117" s="3">
        <v>0</v>
      </c>
      <c r="BO117" s="3">
        <v>3</v>
      </c>
      <c r="BP117" s="3">
        <v>3</v>
      </c>
      <c r="BQ117" s="3">
        <v>2</v>
      </c>
      <c r="BR117" s="3">
        <v>6</v>
      </c>
      <c r="BS117" s="3">
        <v>3</v>
      </c>
      <c r="BT117" s="3">
        <v>3</v>
      </c>
      <c r="BU117" s="10">
        <v>5</v>
      </c>
      <c r="BV117" s="3">
        <v>3</v>
      </c>
      <c r="BW117" s="3">
        <v>28</v>
      </c>
      <c r="BX117" s="3">
        <v>37</v>
      </c>
      <c r="BY117" s="3">
        <v>21</v>
      </c>
      <c r="BZ117" s="3">
        <v>67</v>
      </c>
      <c r="CA117" s="3">
        <v>78</v>
      </c>
      <c r="CB117" s="3">
        <v>33</v>
      </c>
      <c r="CC117" s="10">
        <v>51</v>
      </c>
      <c r="CD117" s="3">
        <v>11</v>
      </c>
      <c r="CE117" s="3">
        <v>87</v>
      </c>
      <c r="CF117" s="3">
        <v>73</v>
      </c>
      <c r="CG117" s="3">
        <v>63</v>
      </c>
      <c r="CH117" s="3">
        <v>73</v>
      </c>
      <c r="CI117" s="3">
        <v>97</v>
      </c>
      <c r="CJ117" s="3">
        <v>50</v>
      </c>
      <c r="CK117" s="10">
        <v>43</v>
      </c>
      <c r="CL117" s="3">
        <v>10</v>
      </c>
      <c r="CM117" s="3">
        <v>51</v>
      </c>
      <c r="CN117" s="3">
        <v>35</v>
      </c>
      <c r="CO117" s="3">
        <v>31</v>
      </c>
      <c r="CP117" s="3">
        <v>31</v>
      </c>
      <c r="CQ117" s="3">
        <v>71</v>
      </c>
      <c r="CR117" s="3">
        <v>88</v>
      </c>
      <c r="CS117" s="10">
        <v>101</v>
      </c>
      <c r="CT117" s="18">
        <f t="shared" si="231"/>
        <v>233</v>
      </c>
      <c r="CU117" s="37">
        <f t="shared" si="232"/>
        <v>6.2617575920451491</v>
      </c>
      <c r="CV117" s="18">
        <f t="shared" si="233"/>
        <v>991</v>
      </c>
      <c r="CW117" s="37">
        <f t="shared" si="234"/>
        <v>8.5845460845460853</v>
      </c>
      <c r="CX117" s="18">
        <f t="shared" si="235"/>
        <v>885</v>
      </c>
      <c r="CY117" s="37">
        <f t="shared" si="236"/>
        <v>9.764978483945713</v>
      </c>
      <c r="CZ117" s="18">
        <f t="shared" si="237"/>
        <v>1008</v>
      </c>
      <c r="DA117" s="25">
        <f t="shared" si="238"/>
        <v>7.6555023923444976</v>
      </c>
      <c r="DB117" s="18">
        <f t="shared" si="223"/>
        <v>993</v>
      </c>
      <c r="DC117" s="25">
        <f t="shared" si="224"/>
        <v>6.3977836479608277</v>
      </c>
      <c r="DD117" s="18">
        <f t="shared" si="225"/>
        <v>1322</v>
      </c>
      <c r="DE117" s="25">
        <f t="shared" si="226"/>
        <v>8.5185901153424837</v>
      </c>
      <c r="DF117" s="18">
        <f t="shared" si="227"/>
        <v>1663</v>
      </c>
      <c r="DG117" s="25">
        <f t="shared" si="228"/>
        <v>9.5949688437572114</v>
      </c>
      <c r="DH117" s="18">
        <f t="shared" si="229"/>
        <v>1525</v>
      </c>
      <c r="DI117" s="25">
        <f t="shared" si="230"/>
        <v>8.1655600771043044</v>
      </c>
    </row>
    <row r="118" spans="1:113">
      <c r="A118" s="104" t="s">
        <v>72</v>
      </c>
      <c r="B118" s="2">
        <v>12</v>
      </c>
      <c r="C118" s="2">
        <v>24</v>
      </c>
      <c r="D118" s="2">
        <v>1</v>
      </c>
      <c r="E118" s="2">
        <v>30</v>
      </c>
      <c r="F118" s="2">
        <v>20</v>
      </c>
      <c r="G118" s="2">
        <v>39</v>
      </c>
      <c r="H118" s="2">
        <v>41</v>
      </c>
      <c r="I118" s="47">
        <v>103</v>
      </c>
      <c r="J118" s="2">
        <v>12</v>
      </c>
      <c r="K118" s="2">
        <v>8</v>
      </c>
      <c r="L118" s="2">
        <v>9</v>
      </c>
      <c r="M118" s="2">
        <v>7</v>
      </c>
      <c r="N118" s="2">
        <v>3</v>
      </c>
      <c r="O118" s="2">
        <v>13</v>
      </c>
      <c r="P118" s="2">
        <v>25</v>
      </c>
      <c r="Q118" s="47">
        <v>24</v>
      </c>
      <c r="R118" s="2">
        <v>16</v>
      </c>
      <c r="S118" s="2">
        <v>7</v>
      </c>
      <c r="T118" s="2">
        <v>5</v>
      </c>
      <c r="U118" s="2">
        <v>7</v>
      </c>
      <c r="V118" s="2">
        <v>4</v>
      </c>
      <c r="W118" s="2">
        <v>19</v>
      </c>
      <c r="X118" s="2">
        <v>37</v>
      </c>
      <c r="Y118" s="47">
        <v>32</v>
      </c>
      <c r="Z118" s="17">
        <v>0</v>
      </c>
      <c r="AA118" s="17">
        <v>0</v>
      </c>
      <c r="AB118" s="17">
        <v>0</v>
      </c>
      <c r="AC118" s="17">
        <v>2</v>
      </c>
      <c r="AD118" s="17">
        <v>0</v>
      </c>
      <c r="AE118" s="17">
        <v>5</v>
      </c>
      <c r="AF118" s="17">
        <v>5</v>
      </c>
      <c r="AG118" s="47">
        <v>1</v>
      </c>
      <c r="AH118" s="17">
        <v>6</v>
      </c>
      <c r="AI118" s="17">
        <v>14</v>
      </c>
      <c r="AJ118" s="17">
        <v>14</v>
      </c>
      <c r="AK118" s="17">
        <v>4</v>
      </c>
      <c r="AL118" s="17">
        <v>3</v>
      </c>
      <c r="AM118" s="17"/>
      <c r="AN118" s="17">
        <v>4</v>
      </c>
      <c r="AO118" s="47">
        <v>18</v>
      </c>
      <c r="AP118" s="17">
        <v>9</v>
      </c>
      <c r="AQ118" s="17">
        <v>6</v>
      </c>
      <c r="AR118" s="17">
        <v>0</v>
      </c>
      <c r="AS118" s="17">
        <v>4</v>
      </c>
      <c r="AT118" s="17">
        <v>1</v>
      </c>
      <c r="AU118" s="17">
        <v>11</v>
      </c>
      <c r="AV118" s="17">
        <v>18</v>
      </c>
      <c r="AW118" s="47">
        <v>22</v>
      </c>
      <c r="AX118" s="3">
        <v>13</v>
      </c>
      <c r="AY118" s="3">
        <v>4</v>
      </c>
      <c r="AZ118" s="3">
        <v>1</v>
      </c>
      <c r="BA118" s="3">
        <v>1</v>
      </c>
      <c r="BB118" s="3">
        <v>2</v>
      </c>
      <c r="BC118" s="3">
        <v>0</v>
      </c>
      <c r="BD118" s="3">
        <v>7</v>
      </c>
      <c r="BE118" s="10">
        <v>94</v>
      </c>
      <c r="BF118" s="3">
        <v>4</v>
      </c>
      <c r="BG118" s="3">
        <v>4</v>
      </c>
      <c r="BH118" s="3">
        <f>2+5</f>
        <v>7</v>
      </c>
      <c r="BI118" s="3">
        <v>6</v>
      </c>
      <c r="BJ118" s="3">
        <v>4</v>
      </c>
      <c r="BK118" s="3">
        <v>0</v>
      </c>
      <c r="BL118" s="3">
        <v>2</v>
      </c>
      <c r="BM118" s="10">
        <v>10</v>
      </c>
      <c r="BN118" s="3">
        <v>9</v>
      </c>
      <c r="BO118" s="3">
        <v>0</v>
      </c>
      <c r="BP118" s="3">
        <v>0</v>
      </c>
      <c r="BQ118" s="3">
        <v>1</v>
      </c>
      <c r="BR118" s="3">
        <v>1</v>
      </c>
      <c r="BS118" s="3">
        <v>0</v>
      </c>
      <c r="BT118" s="3">
        <v>0</v>
      </c>
      <c r="BU118" s="10">
        <v>0</v>
      </c>
      <c r="BV118" s="3">
        <v>1</v>
      </c>
      <c r="BW118" s="3">
        <v>1</v>
      </c>
      <c r="BX118" s="3">
        <v>3</v>
      </c>
      <c r="BY118" s="3">
        <v>2</v>
      </c>
      <c r="BZ118" s="3">
        <v>2</v>
      </c>
      <c r="CA118" s="3">
        <v>6</v>
      </c>
      <c r="CB118" s="3">
        <v>6</v>
      </c>
      <c r="CC118" s="10">
        <v>2</v>
      </c>
      <c r="CD118" s="3">
        <v>1</v>
      </c>
      <c r="CE118" s="3">
        <v>7</v>
      </c>
      <c r="CF118" s="3">
        <v>1</v>
      </c>
      <c r="CG118" s="3">
        <v>1</v>
      </c>
      <c r="CH118" s="3">
        <v>4</v>
      </c>
      <c r="CI118" s="3">
        <v>6</v>
      </c>
      <c r="CJ118" s="3">
        <v>1</v>
      </c>
      <c r="CK118" s="10">
        <v>1</v>
      </c>
      <c r="CL118" s="3">
        <v>1</v>
      </c>
      <c r="CM118" s="3">
        <v>6</v>
      </c>
      <c r="CN118" s="3">
        <v>2</v>
      </c>
      <c r="CO118" s="3">
        <v>0</v>
      </c>
      <c r="CP118" s="3">
        <v>1</v>
      </c>
      <c r="CQ118" s="3">
        <v>2</v>
      </c>
      <c r="CR118" s="3">
        <v>4</v>
      </c>
      <c r="CS118" s="10">
        <v>3</v>
      </c>
      <c r="CT118" s="18">
        <f t="shared" si="231"/>
        <v>84</v>
      </c>
      <c r="CU118" s="37">
        <f t="shared" si="232"/>
        <v>2.2574576726686373</v>
      </c>
      <c r="CV118" s="18">
        <f t="shared" si="233"/>
        <v>81</v>
      </c>
      <c r="CW118" s="37">
        <f t="shared" si="234"/>
        <v>0.70166320166320162</v>
      </c>
      <c r="CX118" s="18">
        <f t="shared" si="235"/>
        <v>43</v>
      </c>
      <c r="CY118" s="37">
        <f t="shared" si="236"/>
        <v>0.47445658170583693</v>
      </c>
      <c r="CZ118" s="18">
        <f t="shared" si="237"/>
        <v>65</v>
      </c>
      <c r="DA118" s="25">
        <f t="shared" si="238"/>
        <v>0.49365838839523052</v>
      </c>
      <c r="DB118" s="18">
        <f t="shared" si="223"/>
        <v>45</v>
      </c>
      <c r="DC118" s="25">
        <f t="shared" si="224"/>
        <v>0.28992977256620062</v>
      </c>
      <c r="DD118" s="18">
        <f t="shared" si="225"/>
        <v>101</v>
      </c>
      <c r="DE118" s="25">
        <f t="shared" si="226"/>
        <v>0.65081512984084022</v>
      </c>
      <c r="DF118" s="18">
        <f t="shared" si="227"/>
        <v>150</v>
      </c>
      <c r="DG118" s="25">
        <f t="shared" si="228"/>
        <v>0.86545118855296566</v>
      </c>
      <c r="DH118" s="18">
        <f t="shared" si="229"/>
        <v>310</v>
      </c>
      <c r="DI118" s="25">
        <f t="shared" si="230"/>
        <v>1.6598843435425144</v>
      </c>
    </row>
    <row r="119" spans="1:113">
      <c r="A119" s="104" t="s">
        <v>73</v>
      </c>
      <c r="B119" s="2">
        <v>17</v>
      </c>
      <c r="C119" s="2">
        <v>34</v>
      </c>
      <c r="D119" s="2">
        <v>2</v>
      </c>
      <c r="E119" s="2">
        <v>11</v>
      </c>
      <c r="F119" s="2">
        <v>36</v>
      </c>
      <c r="G119" s="2">
        <v>111</v>
      </c>
      <c r="H119" s="2">
        <v>298</v>
      </c>
      <c r="I119" s="47">
        <v>162</v>
      </c>
      <c r="J119" s="2">
        <v>2</v>
      </c>
      <c r="K119" s="2">
        <v>72</v>
      </c>
      <c r="L119" s="2">
        <v>18</v>
      </c>
      <c r="M119" s="2">
        <v>24</v>
      </c>
      <c r="N119" s="2">
        <v>14</v>
      </c>
      <c r="O119" s="2">
        <v>29</v>
      </c>
      <c r="P119" s="2">
        <v>42</v>
      </c>
      <c r="Q119" s="47">
        <v>39</v>
      </c>
      <c r="R119" s="2">
        <v>19</v>
      </c>
      <c r="S119" s="2">
        <v>87</v>
      </c>
      <c r="T119" s="2">
        <v>128</v>
      </c>
      <c r="U119" s="2">
        <v>133</v>
      </c>
      <c r="V119" s="2">
        <v>112</v>
      </c>
      <c r="W119" s="2">
        <v>190</v>
      </c>
      <c r="X119" s="2">
        <v>263</v>
      </c>
      <c r="Y119" s="47">
        <v>218</v>
      </c>
      <c r="Z119" s="17">
        <v>7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2</v>
      </c>
      <c r="AG119" s="47">
        <v>1</v>
      </c>
      <c r="AH119" s="17">
        <v>30</v>
      </c>
      <c r="AI119" s="17">
        <v>42</v>
      </c>
      <c r="AJ119" s="17">
        <v>4</v>
      </c>
      <c r="AK119" s="17">
        <v>5</v>
      </c>
      <c r="AL119" s="17">
        <v>16</v>
      </c>
      <c r="AM119" s="17">
        <v>3</v>
      </c>
      <c r="AN119" s="17">
        <v>12</v>
      </c>
      <c r="AO119" s="47">
        <v>1</v>
      </c>
      <c r="AP119" s="17">
        <v>1</v>
      </c>
      <c r="AQ119" s="17">
        <v>7</v>
      </c>
      <c r="AR119" s="17">
        <v>26</v>
      </c>
      <c r="AS119" s="17">
        <v>156</v>
      </c>
      <c r="AT119" s="17">
        <v>4</v>
      </c>
      <c r="AU119" s="17">
        <v>4</v>
      </c>
      <c r="AV119" s="17">
        <v>13</v>
      </c>
      <c r="AW119" s="47">
        <v>15</v>
      </c>
      <c r="AX119" s="3">
        <v>2</v>
      </c>
      <c r="AY119" s="3">
        <v>7</v>
      </c>
      <c r="AZ119" s="3">
        <v>4</v>
      </c>
      <c r="BA119" s="3">
        <v>2</v>
      </c>
      <c r="BB119" s="3">
        <v>0</v>
      </c>
      <c r="BC119" s="3">
        <v>0</v>
      </c>
      <c r="BD119" s="3">
        <v>10</v>
      </c>
      <c r="BE119" s="10">
        <v>20</v>
      </c>
      <c r="BF119" s="3">
        <v>6</v>
      </c>
      <c r="BG119" s="3">
        <v>16</v>
      </c>
      <c r="BH119" s="3">
        <f>5+2</f>
        <v>7</v>
      </c>
      <c r="BI119" s="3">
        <v>11</v>
      </c>
      <c r="BJ119" s="3">
        <v>14</v>
      </c>
      <c r="BK119" s="3">
        <v>0</v>
      </c>
      <c r="BL119" s="3">
        <v>0</v>
      </c>
      <c r="BM119" s="10">
        <v>0</v>
      </c>
      <c r="BN119" s="3">
        <v>1</v>
      </c>
      <c r="BO119" s="3">
        <v>0</v>
      </c>
      <c r="BP119" s="3">
        <v>0</v>
      </c>
      <c r="BQ119" s="3">
        <v>0</v>
      </c>
      <c r="BR119" s="3">
        <v>1</v>
      </c>
      <c r="BS119" s="3">
        <v>0</v>
      </c>
      <c r="BT119" s="3">
        <v>0</v>
      </c>
      <c r="BU119" s="10">
        <v>2</v>
      </c>
      <c r="BV119" s="3">
        <v>0</v>
      </c>
      <c r="BW119" s="3">
        <v>4</v>
      </c>
      <c r="BX119" s="3">
        <v>1</v>
      </c>
      <c r="BY119" s="3">
        <v>0</v>
      </c>
      <c r="BZ119" s="3">
        <v>3</v>
      </c>
      <c r="CA119" s="3">
        <v>17</v>
      </c>
      <c r="CB119" s="3">
        <v>12</v>
      </c>
      <c r="CC119" s="10">
        <v>1</v>
      </c>
      <c r="CD119" s="3">
        <v>0</v>
      </c>
      <c r="CE119" s="3">
        <v>6</v>
      </c>
      <c r="CF119" s="3">
        <v>3</v>
      </c>
      <c r="CG119" s="3">
        <v>0</v>
      </c>
      <c r="CH119" s="3">
        <v>1</v>
      </c>
      <c r="CI119" s="3">
        <v>2</v>
      </c>
      <c r="CJ119" s="3">
        <v>18</v>
      </c>
      <c r="CK119" s="10">
        <v>33</v>
      </c>
      <c r="CL119" s="3">
        <v>0</v>
      </c>
      <c r="CM119" s="3">
        <v>3</v>
      </c>
      <c r="CN119" s="3">
        <v>2</v>
      </c>
      <c r="CO119" s="3">
        <v>0</v>
      </c>
      <c r="CP119" s="3">
        <v>0</v>
      </c>
      <c r="CQ119" s="3">
        <v>1</v>
      </c>
      <c r="CR119" s="3">
        <v>3</v>
      </c>
      <c r="CS119" s="10">
        <v>4</v>
      </c>
      <c r="CT119" s="18">
        <f t="shared" si="231"/>
        <v>85</v>
      </c>
      <c r="CU119" s="37">
        <f t="shared" si="232"/>
        <v>2.2843321687718356</v>
      </c>
      <c r="CV119" s="18">
        <f t="shared" si="233"/>
        <v>278</v>
      </c>
      <c r="CW119" s="37">
        <f t="shared" si="234"/>
        <v>2.4081774081774081</v>
      </c>
      <c r="CX119" s="18">
        <f t="shared" si="235"/>
        <v>195</v>
      </c>
      <c r="CY119" s="37">
        <f t="shared" si="236"/>
        <v>2.1516054286660045</v>
      </c>
      <c r="CZ119" s="18">
        <f t="shared" si="237"/>
        <v>342</v>
      </c>
      <c r="DA119" s="25">
        <f t="shared" si="238"/>
        <v>2.5974025974025974</v>
      </c>
      <c r="DB119" s="18">
        <f t="shared" si="223"/>
        <v>201</v>
      </c>
      <c r="DC119" s="25">
        <f t="shared" si="224"/>
        <v>1.2950196507956961</v>
      </c>
      <c r="DD119" s="18">
        <f t="shared" si="225"/>
        <v>357</v>
      </c>
      <c r="DE119" s="25">
        <f t="shared" si="226"/>
        <v>2.3004059539918811</v>
      </c>
      <c r="DF119" s="18">
        <f t="shared" si="227"/>
        <v>673</v>
      </c>
      <c r="DG119" s="25">
        <f t="shared" si="228"/>
        <v>3.8829909993076392</v>
      </c>
      <c r="DH119" s="18">
        <f t="shared" si="229"/>
        <v>496</v>
      </c>
      <c r="DI119" s="25">
        <f t="shared" si="230"/>
        <v>2.6558149496680232</v>
      </c>
    </row>
    <row r="120" spans="1:113">
      <c r="A120" s="104" t="s">
        <v>20</v>
      </c>
      <c r="B120" s="2">
        <v>177</v>
      </c>
      <c r="C120" s="2">
        <v>468</v>
      </c>
      <c r="D120" s="2">
        <v>155</v>
      </c>
      <c r="E120" s="2">
        <v>1543</v>
      </c>
      <c r="F120" s="2">
        <v>1274</v>
      </c>
      <c r="G120" s="2">
        <v>1680</v>
      </c>
      <c r="H120" s="2">
        <v>1363</v>
      </c>
      <c r="I120" s="47">
        <v>1280</v>
      </c>
      <c r="J120" s="2">
        <v>74</v>
      </c>
      <c r="K120" s="2">
        <v>197</v>
      </c>
      <c r="L120" s="2">
        <v>67</v>
      </c>
      <c r="M120" s="2">
        <v>64</v>
      </c>
      <c r="N120" s="2">
        <v>44</v>
      </c>
      <c r="O120" s="2">
        <v>18</v>
      </c>
      <c r="P120" s="2">
        <v>100</v>
      </c>
      <c r="Q120" s="47">
        <v>127</v>
      </c>
      <c r="R120" s="2">
        <v>265</v>
      </c>
      <c r="S120" s="2">
        <v>668</v>
      </c>
      <c r="T120" s="2">
        <v>435</v>
      </c>
      <c r="U120" s="2">
        <v>368</v>
      </c>
      <c r="V120" s="2">
        <v>370</v>
      </c>
      <c r="W120" s="2">
        <v>595</v>
      </c>
      <c r="X120" s="2">
        <v>1238</v>
      </c>
      <c r="Y120" s="47">
        <v>2233</v>
      </c>
      <c r="Z120" s="17">
        <v>23</v>
      </c>
      <c r="AA120" s="17">
        <v>26</v>
      </c>
      <c r="AB120" s="17">
        <v>32</v>
      </c>
      <c r="AC120" s="17">
        <v>99</v>
      </c>
      <c r="AD120" s="17">
        <v>113</v>
      </c>
      <c r="AE120" s="17">
        <v>27</v>
      </c>
      <c r="AF120" s="17">
        <v>16</v>
      </c>
      <c r="AG120" s="47">
        <v>57</v>
      </c>
      <c r="AH120" s="17">
        <v>117</v>
      </c>
      <c r="AI120" s="17">
        <v>461</v>
      </c>
      <c r="AJ120" s="17">
        <v>173</v>
      </c>
      <c r="AK120" s="17">
        <v>503</v>
      </c>
      <c r="AL120" s="17">
        <v>246</v>
      </c>
      <c r="AM120" s="17">
        <v>118</v>
      </c>
      <c r="AN120" s="17">
        <v>130</v>
      </c>
      <c r="AO120" s="47">
        <v>48</v>
      </c>
      <c r="AP120" s="17">
        <v>62</v>
      </c>
      <c r="AQ120" s="17">
        <v>100</v>
      </c>
      <c r="AR120" s="17">
        <v>161</v>
      </c>
      <c r="AS120" s="17">
        <v>173</v>
      </c>
      <c r="AT120" s="17">
        <v>328</v>
      </c>
      <c r="AU120" s="17">
        <v>334</v>
      </c>
      <c r="AV120" s="17">
        <v>387</v>
      </c>
      <c r="AW120" s="47">
        <v>302</v>
      </c>
      <c r="AX120" s="3">
        <v>4</v>
      </c>
      <c r="AY120" s="3">
        <v>68</v>
      </c>
      <c r="AZ120" s="3">
        <v>101</v>
      </c>
      <c r="BA120" s="3">
        <v>50</v>
      </c>
      <c r="BB120" s="3">
        <v>83</v>
      </c>
      <c r="BC120" s="3">
        <v>41</v>
      </c>
      <c r="BD120" s="3">
        <v>73</v>
      </c>
      <c r="BE120" s="10">
        <v>100</v>
      </c>
      <c r="BF120" s="3">
        <v>26</v>
      </c>
      <c r="BG120" s="3">
        <v>166</v>
      </c>
      <c r="BH120" s="3">
        <f>108+131</f>
        <v>239</v>
      </c>
      <c r="BI120" s="3">
        <v>236</v>
      </c>
      <c r="BJ120" s="3">
        <v>198</v>
      </c>
      <c r="BK120" s="3">
        <v>99</v>
      </c>
      <c r="BL120" s="3">
        <v>10</v>
      </c>
      <c r="BM120" s="10">
        <v>29</v>
      </c>
      <c r="BN120" s="3">
        <v>2</v>
      </c>
      <c r="BO120" s="3">
        <v>7</v>
      </c>
      <c r="BP120" s="3">
        <v>11</v>
      </c>
      <c r="BQ120" s="3">
        <v>22</v>
      </c>
      <c r="BR120" s="3">
        <v>24</v>
      </c>
      <c r="BS120" s="3">
        <v>8</v>
      </c>
      <c r="BT120" s="3">
        <v>8</v>
      </c>
      <c r="BU120" s="10">
        <v>2</v>
      </c>
      <c r="BV120" s="3">
        <v>1</v>
      </c>
      <c r="BW120" s="3">
        <v>0</v>
      </c>
      <c r="BX120" s="3">
        <v>0</v>
      </c>
      <c r="BY120" s="3">
        <v>7</v>
      </c>
      <c r="BZ120" s="3">
        <v>111</v>
      </c>
      <c r="CA120" s="3">
        <v>8</v>
      </c>
      <c r="CB120" s="3">
        <v>29</v>
      </c>
      <c r="CC120" s="10">
        <v>43</v>
      </c>
      <c r="CD120" s="3">
        <v>15</v>
      </c>
      <c r="CE120" s="3">
        <v>130</v>
      </c>
      <c r="CF120" s="3">
        <v>142</v>
      </c>
      <c r="CG120" s="3">
        <v>143</v>
      </c>
      <c r="CH120" s="3">
        <v>186</v>
      </c>
      <c r="CI120" s="3">
        <v>182</v>
      </c>
      <c r="CJ120" s="3">
        <v>169</v>
      </c>
      <c r="CK120" s="10">
        <v>294</v>
      </c>
      <c r="CL120" s="3">
        <v>29</v>
      </c>
      <c r="CM120" s="3">
        <v>118</v>
      </c>
      <c r="CN120" s="3">
        <v>123</v>
      </c>
      <c r="CO120" s="3">
        <v>139</v>
      </c>
      <c r="CP120" s="3">
        <v>153</v>
      </c>
      <c r="CQ120" s="3">
        <v>260</v>
      </c>
      <c r="CR120" s="3">
        <v>258</v>
      </c>
      <c r="CS120" s="10">
        <v>245</v>
      </c>
      <c r="CT120" s="18">
        <f t="shared" si="231"/>
        <v>795</v>
      </c>
      <c r="CU120" s="37">
        <f t="shared" si="232"/>
        <v>21.365224402042461</v>
      </c>
      <c r="CV120" s="18">
        <f t="shared" si="233"/>
        <v>2409</v>
      </c>
      <c r="CW120" s="37">
        <f t="shared" si="234"/>
        <v>20.867983367983367</v>
      </c>
      <c r="CX120" s="18">
        <f t="shared" si="235"/>
        <v>1639</v>
      </c>
      <c r="CY120" s="37">
        <f t="shared" si="236"/>
        <v>18.084519474787598</v>
      </c>
      <c r="CZ120" s="18">
        <f t="shared" si="237"/>
        <v>3347</v>
      </c>
      <c r="DA120" s="25">
        <f t="shared" si="238"/>
        <v>25.419609630135945</v>
      </c>
      <c r="DB120" s="18">
        <f t="shared" si="223"/>
        <v>3130</v>
      </c>
      <c r="DC120" s="25">
        <f t="shared" si="224"/>
        <v>20.166226402937955</v>
      </c>
      <c r="DD120" s="18">
        <f t="shared" si="225"/>
        <v>3370</v>
      </c>
      <c r="DE120" s="25">
        <f t="shared" si="226"/>
        <v>21.715316708550809</v>
      </c>
      <c r="DF120" s="18">
        <f t="shared" si="227"/>
        <v>3781</v>
      </c>
      <c r="DG120" s="25">
        <f t="shared" si="228"/>
        <v>21.815139626125088</v>
      </c>
      <c r="DH120" s="18">
        <f t="shared" si="229"/>
        <v>4760</v>
      </c>
      <c r="DI120" s="25">
        <f t="shared" si="230"/>
        <v>25.487256371814095</v>
      </c>
    </row>
    <row r="121" spans="1:113" ht="15" thickBot="1">
      <c r="A121" s="110" t="s">
        <v>6</v>
      </c>
      <c r="B121" s="12">
        <f t="shared" ref="B121:BM121" si="239">SUM(B110:B120)</f>
        <v>513</v>
      </c>
      <c r="C121" s="12">
        <f t="shared" si="239"/>
        <v>1363</v>
      </c>
      <c r="D121" s="12">
        <f t="shared" si="239"/>
        <v>544</v>
      </c>
      <c r="E121" s="12">
        <f>SUM(E110:E120)</f>
        <v>5087</v>
      </c>
      <c r="F121" s="12">
        <f>SUM(F110:F120)</f>
        <v>5021</v>
      </c>
      <c r="G121" s="12">
        <f>SUM(G110:G120)</f>
        <v>6617</v>
      </c>
      <c r="H121" s="12">
        <f>SUM(H110:H120)</f>
        <v>6174</v>
      </c>
      <c r="I121" s="11">
        <f>SUM(I110:I120)</f>
        <v>4670</v>
      </c>
      <c r="J121" s="12">
        <f t="shared" si="239"/>
        <v>537</v>
      </c>
      <c r="K121" s="12">
        <f t="shared" si="239"/>
        <v>2176</v>
      </c>
      <c r="L121" s="12">
        <f t="shared" si="239"/>
        <v>1120</v>
      </c>
      <c r="M121" s="12">
        <f t="shared" si="239"/>
        <v>994</v>
      </c>
      <c r="N121" s="12">
        <f t="shared" si="239"/>
        <v>2075</v>
      </c>
      <c r="O121" s="12">
        <f t="shared" si="239"/>
        <v>1367</v>
      </c>
      <c r="P121" s="12">
        <f t="shared" si="239"/>
        <v>2166</v>
      </c>
      <c r="Q121" s="11">
        <f t="shared" si="239"/>
        <v>2472</v>
      </c>
      <c r="R121" s="12">
        <f t="shared" si="239"/>
        <v>930</v>
      </c>
      <c r="S121" s="12">
        <f t="shared" si="239"/>
        <v>2005</v>
      </c>
      <c r="T121" s="12">
        <f t="shared" si="239"/>
        <v>1461</v>
      </c>
      <c r="U121" s="12">
        <f t="shared" si="239"/>
        <v>1263</v>
      </c>
      <c r="V121" s="12">
        <f t="shared" si="239"/>
        <v>1319</v>
      </c>
      <c r="W121" s="12">
        <f t="shared" si="239"/>
        <v>2554</v>
      </c>
      <c r="X121" s="12">
        <f t="shared" si="239"/>
        <v>3856</v>
      </c>
      <c r="Y121" s="11">
        <f t="shared" si="239"/>
        <v>5325</v>
      </c>
      <c r="Z121" s="12">
        <f t="shared" si="239"/>
        <v>156</v>
      </c>
      <c r="AA121" s="12">
        <f t="shared" si="239"/>
        <v>105</v>
      </c>
      <c r="AB121" s="12">
        <f t="shared" si="239"/>
        <v>125</v>
      </c>
      <c r="AC121" s="12">
        <f t="shared" si="239"/>
        <v>258</v>
      </c>
      <c r="AD121" s="12">
        <f t="shared" si="239"/>
        <v>261</v>
      </c>
      <c r="AE121" s="12">
        <f t="shared" si="239"/>
        <v>151</v>
      </c>
      <c r="AF121" s="12">
        <f t="shared" si="239"/>
        <v>176</v>
      </c>
      <c r="AG121" s="11">
        <f t="shared" si="239"/>
        <v>756</v>
      </c>
      <c r="AH121" s="12">
        <f t="shared" si="239"/>
        <v>350</v>
      </c>
      <c r="AI121" s="12">
        <f t="shared" si="239"/>
        <v>1638</v>
      </c>
      <c r="AJ121" s="12">
        <f t="shared" si="239"/>
        <v>1027</v>
      </c>
      <c r="AK121" s="12">
        <f t="shared" si="239"/>
        <v>1067</v>
      </c>
      <c r="AL121" s="12">
        <f t="shared" si="239"/>
        <v>933</v>
      </c>
      <c r="AM121" s="12">
        <f t="shared" si="239"/>
        <v>578</v>
      </c>
      <c r="AN121" s="12">
        <f t="shared" si="239"/>
        <v>1064</v>
      </c>
      <c r="AO121" s="11">
        <f t="shared" si="239"/>
        <v>799</v>
      </c>
      <c r="AP121" s="12">
        <f t="shared" si="239"/>
        <v>491</v>
      </c>
      <c r="AQ121" s="12">
        <f t="shared" si="239"/>
        <v>661</v>
      </c>
      <c r="AR121" s="12">
        <f t="shared" si="239"/>
        <v>888</v>
      </c>
      <c r="AS121" s="12">
        <f t="shared" si="239"/>
        <v>864</v>
      </c>
      <c r="AT121" s="12">
        <f t="shared" si="239"/>
        <v>1357</v>
      </c>
      <c r="AU121" s="12">
        <f t="shared" si="239"/>
        <v>1085</v>
      </c>
      <c r="AV121" s="12">
        <f t="shared" si="239"/>
        <v>1046</v>
      </c>
      <c r="AW121" s="11">
        <f t="shared" si="239"/>
        <v>1201</v>
      </c>
      <c r="AX121" s="12">
        <f t="shared" si="239"/>
        <v>150</v>
      </c>
      <c r="AY121" s="12">
        <f t="shared" si="239"/>
        <v>211</v>
      </c>
      <c r="AZ121" s="12">
        <f t="shared" si="239"/>
        <v>226</v>
      </c>
      <c r="BA121" s="12">
        <f t="shared" si="239"/>
        <v>151</v>
      </c>
      <c r="BB121" s="12">
        <f t="shared" si="239"/>
        <v>164</v>
      </c>
      <c r="BC121" s="12">
        <f t="shared" si="239"/>
        <v>68</v>
      </c>
      <c r="BD121" s="12">
        <f t="shared" si="239"/>
        <v>217</v>
      </c>
      <c r="BE121" s="11">
        <f t="shared" si="239"/>
        <v>606</v>
      </c>
      <c r="BF121" s="12">
        <f t="shared" si="239"/>
        <v>237</v>
      </c>
      <c r="BG121" s="12">
        <f t="shared" si="239"/>
        <v>1624</v>
      </c>
      <c r="BH121" s="12">
        <f t="shared" si="239"/>
        <v>1765</v>
      </c>
      <c r="BI121" s="12">
        <f t="shared" si="239"/>
        <v>1836</v>
      </c>
      <c r="BJ121" s="12">
        <f t="shared" si="239"/>
        <v>1803</v>
      </c>
      <c r="BK121" s="12">
        <f t="shared" si="239"/>
        <v>427</v>
      </c>
      <c r="BL121" s="12">
        <f t="shared" si="239"/>
        <v>791</v>
      </c>
      <c r="BM121" s="11">
        <f t="shared" si="239"/>
        <v>1120</v>
      </c>
      <c r="BN121" s="12">
        <f t="shared" ref="BN121:BU121" si="240">SUM(BN110:BN120)</f>
        <v>72</v>
      </c>
      <c r="BO121" s="12">
        <f t="shared" si="240"/>
        <v>11</v>
      </c>
      <c r="BP121" s="12">
        <f t="shared" si="240"/>
        <v>24</v>
      </c>
      <c r="BQ121" s="12">
        <f t="shared" si="240"/>
        <v>50</v>
      </c>
      <c r="BR121" s="12">
        <f t="shared" si="240"/>
        <v>68</v>
      </c>
      <c r="BS121" s="12">
        <f t="shared" si="240"/>
        <v>20</v>
      </c>
      <c r="BT121" s="12">
        <f t="shared" si="240"/>
        <v>20</v>
      </c>
      <c r="BU121" s="11">
        <f t="shared" si="240"/>
        <v>22</v>
      </c>
      <c r="BV121" s="12">
        <f t="shared" ref="BV121:CS121" si="241">SUM(BV110:BV120)</f>
        <v>18</v>
      </c>
      <c r="BW121" s="12">
        <f t="shared" si="241"/>
        <v>155</v>
      </c>
      <c r="BX121" s="12">
        <f t="shared" si="241"/>
        <v>379</v>
      </c>
      <c r="BY121" s="12">
        <f t="shared" si="241"/>
        <v>74</v>
      </c>
      <c r="BZ121" s="12">
        <f t="shared" si="241"/>
        <v>304</v>
      </c>
      <c r="CA121" s="12">
        <f t="shared" si="241"/>
        <v>269</v>
      </c>
      <c r="CB121" s="12">
        <f t="shared" si="241"/>
        <v>308</v>
      </c>
      <c r="CC121" s="11">
        <f t="shared" si="241"/>
        <v>211</v>
      </c>
      <c r="CD121" s="12">
        <f t="shared" si="241"/>
        <v>123</v>
      </c>
      <c r="CE121" s="12">
        <f t="shared" si="241"/>
        <v>893</v>
      </c>
      <c r="CF121" s="12">
        <f t="shared" si="241"/>
        <v>925</v>
      </c>
      <c r="CG121" s="12">
        <f t="shared" si="241"/>
        <v>921</v>
      </c>
      <c r="CH121" s="12">
        <f t="shared" si="241"/>
        <v>1397</v>
      </c>
      <c r="CI121" s="12">
        <f t="shared" si="241"/>
        <v>1147</v>
      </c>
      <c r="CJ121" s="12">
        <f t="shared" si="241"/>
        <v>753</v>
      </c>
      <c r="CK121" s="11">
        <f t="shared" si="241"/>
        <v>857</v>
      </c>
      <c r="CL121" s="12">
        <f t="shared" si="241"/>
        <v>144</v>
      </c>
      <c r="CM121" s="12">
        <f t="shared" si="241"/>
        <v>702</v>
      </c>
      <c r="CN121" s="12">
        <f t="shared" si="241"/>
        <v>579</v>
      </c>
      <c r="CO121" s="12">
        <f t="shared" si="241"/>
        <v>602</v>
      </c>
      <c r="CP121" s="12">
        <f t="shared" si="241"/>
        <v>819</v>
      </c>
      <c r="CQ121" s="12">
        <f t="shared" si="241"/>
        <v>1236</v>
      </c>
      <c r="CR121" s="12">
        <f t="shared" si="241"/>
        <v>761</v>
      </c>
      <c r="CS121" s="11">
        <f t="shared" si="241"/>
        <v>637</v>
      </c>
      <c r="CT121" s="28">
        <f t="shared" ref="CT121:CY121" si="242">SUM(CT110:CT120)</f>
        <v>3721</v>
      </c>
      <c r="CU121" s="32">
        <f t="shared" si="242"/>
        <v>100</v>
      </c>
      <c r="CV121" s="28">
        <f t="shared" si="242"/>
        <v>11544</v>
      </c>
      <c r="CW121" s="32">
        <f t="shared" si="242"/>
        <v>100.00000000000001</v>
      </c>
      <c r="CX121" s="28">
        <f t="shared" si="242"/>
        <v>9063</v>
      </c>
      <c r="CY121" s="32">
        <f t="shared" si="242"/>
        <v>100</v>
      </c>
      <c r="CZ121" s="28">
        <f t="shared" ref="CZ121:DB121" si="243">SUM(CZ110:CZ120)</f>
        <v>13167</v>
      </c>
      <c r="DA121" s="32">
        <f t="shared" ref="DA121:DD121" si="244">SUM(DA110:DA120)</f>
        <v>100</v>
      </c>
      <c r="DB121" s="28">
        <f t="shared" si="243"/>
        <v>15521</v>
      </c>
      <c r="DC121" s="32">
        <f t="shared" si="244"/>
        <v>99.999999999999986</v>
      </c>
      <c r="DD121" s="28">
        <f t="shared" si="244"/>
        <v>15519</v>
      </c>
      <c r="DE121" s="32">
        <f t="shared" ref="DE121:DF121" si="245">SUM(DE110:DE120)</f>
        <v>100</v>
      </c>
      <c r="DF121" s="28">
        <f t="shared" si="245"/>
        <v>17332</v>
      </c>
      <c r="DG121" s="27">
        <f t="shared" si="228"/>
        <v>100</v>
      </c>
      <c r="DH121" s="28">
        <f t="shared" ref="DH121" si="246">SUM(DH110:DH120)</f>
        <v>18676</v>
      </c>
      <c r="DI121" s="27">
        <f t="shared" si="230"/>
        <v>100</v>
      </c>
    </row>
    <row r="122" spans="1:113" ht="28.2" thickTop="1">
      <c r="A122" s="108" t="s">
        <v>130</v>
      </c>
      <c r="B122" s="55"/>
      <c r="C122" s="55"/>
      <c r="D122" s="55"/>
      <c r="E122" s="55"/>
      <c r="F122" s="55"/>
      <c r="G122" s="55"/>
      <c r="H122" s="55"/>
      <c r="I122" s="56"/>
      <c r="J122" s="55"/>
      <c r="K122" s="55"/>
      <c r="L122" s="55"/>
      <c r="M122" s="55"/>
      <c r="N122" s="55"/>
      <c r="O122" s="55"/>
      <c r="P122" s="55"/>
      <c r="Q122" s="56"/>
      <c r="R122" s="55"/>
      <c r="S122" s="55"/>
      <c r="T122" s="55"/>
      <c r="U122" s="55"/>
      <c r="V122" s="55"/>
      <c r="W122" s="55"/>
      <c r="X122" s="55"/>
      <c r="Y122" s="56"/>
      <c r="Z122" s="55"/>
      <c r="AA122" s="55"/>
      <c r="AB122" s="55"/>
      <c r="AC122" s="55"/>
      <c r="AD122" s="55"/>
      <c r="AE122" s="55"/>
      <c r="AF122" s="55"/>
      <c r="AG122" s="56"/>
      <c r="AH122" s="55"/>
      <c r="AI122" s="55"/>
      <c r="AJ122" s="55"/>
      <c r="AK122" s="55"/>
      <c r="AL122" s="55"/>
      <c r="AM122" s="55"/>
      <c r="AN122" s="55"/>
      <c r="AO122" s="56"/>
      <c r="AP122" s="55"/>
      <c r="AQ122" s="55"/>
      <c r="AR122" s="55"/>
      <c r="AS122" s="55"/>
      <c r="AT122" s="55"/>
      <c r="AU122" s="55"/>
      <c r="AV122" s="55"/>
      <c r="AW122" s="56"/>
      <c r="AX122" s="55"/>
      <c r="AY122" s="55"/>
      <c r="AZ122" s="55"/>
      <c r="BA122" s="55"/>
      <c r="BB122" s="55"/>
      <c r="BC122" s="55"/>
      <c r="BD122" s="55"/>
      <c r="BE122" s="56"/>
      <c r="BF122" s="55"/>
      <c r="BG122" s="55"/>
      <c r="BH122" s="55"/>
      <c r="BI122" s="55"/>
      <c r="BJ122" s="55"/>
      <c r="BK122" s="55"/>
      <c r="BL122" s="55"/>
      <c r="BM122" s="56"/>
      <c r="BN122" s="55"/>
      <c r="BO122" s="55"/>
      <c r="BP122" s="55"/>
      <c r="BQ122" s="55"/>
      <c r="BR122" s="55"/>
      <c r="BS122" s="55"/>
      <c r="BT122" s="55"/>
      <c r="BU122" s="56"/>
      <c r="BV122" s="55"/>
      <c r="BW122" s="55"/>
      <c r="BX122" s="55"/>
      <c r="BY122" s="55"/>
      <c r="BZ122" s="55"/>
      <c r="CA122" s="55"/>
      <c r="CB122" s="55"/>
      <c r="CC122" s="56"/>
      <c r="CD122" s="55"/>
      <c r="CE122" s="55"/>
      <c r="CF122" s="55"/>
      <c r="CG122" s="55"/>
      <c r="CH122" s="55"/>
      <c r="CI122" s="55"/>
      <c r="CJ122" s="55"/>
      <c r="CK122" s="56"/>
      <c r="CL122" s="55"/>
      <c r="CM122" s="55"/>
      <c r="CN122" s="55"/>
      <c r="CO122" s="55"/>
      <c r="CP122" s="55"/>
      <c r="CQ122" s="55"/>
      <c r="CR122" s="55"/>
      <c r="CS122" s="56"/>
      <c r="CT122" s="22"/>
      <c r="CU122" s="23"/>
      <c r="CV122" s="22"/>
      <c r="CW122" s="23"/>
      <c r="CX122" s="22"/>
      <c r="CY122" s="23"/>
      <c r="CZ122" s="22"/>
      <c r="DA122" s="24"/>
      <c r="DB122" s="22"/>
      <c r="DC122" s="24"/>
      <c r="DD122" s="22"/>
      <c r="DE122" s="24"/>
      <c r="DF122" s="22"/>
      <c r="DG122" s="24"/>
      <c r="DH122" s="22"/>
      <c r="DI122" s="24"/>
    </row>
    <row r="123" spans="1:113">
      <c r="A123" s="105" t="s">
        <v>135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196</v>
      </c>
      <c r="H123" s="2">
        <v>176</v>
      </c>
      <c r="I123" s="47">
        <v>123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372</v>
      </c>
      <c r="P123" s="2">
        <v>129</v>
      </c>
      <c r="Q123" s="47">
        <v>253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210</v>
      </c>
      <c r="X123" s="2">
        <v>296</v>
      </c>
      <c r="Y123" s="47">
        <v>436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16</v>
      </c>
      <c r="AF123" s="17">
        <v>51</v>
      </c>
      <c r="AG123" s="47">
        <v>31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29</v>
      </c>
      <c r="AN123" s="17">
        <v>101</v>
      </c>
      <c r="AO123" s="47">
        <v>60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36</v>
      </c>
      <c r="AW123" s="47">
        <v>101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26</v>
      </c>
      <c r="BD123" s="3">
        <v>22</v>
      </c>
      <c r="BE123" s="10">
        <v>291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609</v>
      </c>
      <c r="BM123" s="10">
        <v>750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3">
        <v>0</v>
      </c>
      <c r="BT123" s="3">
        <v>641</v>
      </c>
      <c r="BU123" s="10">
        <v>541</v>
      </c>
      <c r="BV123" s="17"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63</v>
      </c>
      <c r="CB123" s="17">
        <v>89</v>
      </c>
      <c r="CC123" s="10">
        <v>1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3">
        <v>13</v>
      </c>
      <c r="CJ123" s="3">
        <v>52</v>
      </c>
      <c r="CK123" s="10">
        <v>26</v>
      </c>
      <c r="CL123" s="17">
        <v>0</v>
      </c>
      <c r="CM123" s="17">
        <v>0</v>
      </c>
      <c r="CN123" s="17">
        <v>0</v>
      </c>
      <c r="CO123" s="17">
        <v>0</v>
      </c>
      <c r="CP123" s="17">
        <v>0</v>
      </c>
      <c r="CQ123" s="17">
        <v>135</v>
      </c>
      <c r="CR123" s="17">
        <v>161</v>
      </c>
      <c r="CS123" s="10">
        <v>209</v>
      </c>
      <c r="CT123" s="18"/>
      <c r="CU123" s="37"/>
      <c r="CV123" s="18"/>
      <c r="CW123" s="37"/>
      <c r="CX123" s="18"/>
      <c r="CY123" s="37"/>
      <c r="CZ123" s="18"/>
      <c r="DA123" s="25"/>
      <c r="DB123" s="18"/>
      <c r="DC123" s="25"/>
      <c r="DD123" s="18">
        <f>SUMIF($B$3:$CS$3,"=2023",$B123:$CS123)</f>
        <v>1060</v>
      </c>
      <c r="DE123" s="25">
        <f>DD123*100/$DD$125</f>
        <v>50.284629981024665</v>
      </c>
      <c r="DF123" s="18">
        <f>SUMIF($B$3:$CS$3,"=2024",$B123:$CS123)</f>
        <v>2363</v>
      </c>
      <c r="DG123" s="25">
        <f>DF123*100/$DF$125</f>
        <v>53.790120646483039</v>
      </c>
      <c r="DH123" s="18">
        <f>SUMIF($B$3:$CS$3,"=2025",$B123:$CS123)</f>
        <v>2822</v>
      </c>
      <c r="DI123" s="25">
        <f>DH123*100/$DH$125</f>
        <v>57.416073245167851</v>
      </c>
    </row>
    <row r="124" spans="1:113">
      <c r="A124" s="105" t="s">
        <v>136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131</v>
      </c>
      <c r="H124" s="2">
        <v>330</v>
      </c>
      <c r="I124" s="47">
        <v>298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453</v>
      </c>
      <c r="P124" s="2">
        <v>63</v>
      </c>
      <c r="Q124" s="47">
        <v>481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284</v>
      </c>
      <c r="X124" s="2">
        <v>238</v>
      </c>
      <c r="Y124" s="47">
        <v>248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36</v>
      </c>
      <c r="AF124" s="17">
        <v>137</v>
      </c>
      <c r="AG124" s="47">
        <v>70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37</v>
      </c>
      <c r="AN124" s="17">
        <v>37</v>
      </c>
      <c r="AO124" s="47">
        <v>4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6</v>
      </c>
      <c r="AW124" s="47">
        <v>13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51</v>
      </c>
      <c r="BD124" s="3">
        <v>77</v>
      </c>
      <c r="BE124" s="10">
        <v>151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423</v>
      </c>
      <c r="BM124" s="10">
        <v>358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3">
        <v>0</v>
      </c>
      <c r="BT124" s="3">
        <v>614</v>
      </c>
      <c r="BU124" s="10">
        <v>440</v>
      </c>
      <c r="BV124" s="17"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14</v>
      </c>
      <c r="CB124" s="17">
        <v>47</v>
      </c>
      <c r="CC124" s="10">
        <v>1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3">
        <v>34</v>
      </c>
      <c r="CJ124" s="3">
        <v>31</v>
      </c>
      <c r="CK124" s="10">
        <v>2</v>
      </c>
      <c r="CL124" s="17">
        <v>0</v>
      </c>
      <c r="CM124" s="17">
        <v>0</v>
      </c>
      <c r="CN124" s="17">
        <v>0</v>
      </c>
      <c r="CO124" s="17">
        <v>0</v>
      </c>
      <c r="CP124" s="17">
        <v>0</v>
      </c>
      <c r="CQ124" s="17">
        <v>8</v>
      </c>
      <c r="CR124" s="17">
        <v>27</v>
      </c>
      <c r="CS124" s="10">
        <v>27</v>
      </c>
      <c r="CT124" s="18"/>
      <c r="CU124" s="37"/>
      <c r="CV124" s="18"/>
      <c r="CW124" s="37"/>
      <c r="CX124" s="18"/>
      <c r="CY124" s="37"/>
      <c r="CZ124" s="18"/>
      <c r="DA124" s="25"/>
      <c r="DB124" s="18"/>
      <c r="DC124" s="25"/>
      <c r="DD124" s="18">
        <f>SUMIF($B$3:$CS$3,"=2023",$B124:$CS124)</f>
        <v>1048</v>
      </c>
      <c r="DE124" s="25">
        <f>DD124*100/$DD$125</f>
        <v>49.715370018975335</v>
      </c>
      <c r="DF124" s="18">
        <f>SUMIF($B$3:$CS$3,"=2024",$B124:$CS124)</f>
        <v>2030</v>
      </c>
      <c r="DG124" s="25">
        <f>DF124*100/$DF$125</f>
        <v>46.209879353516961</v>
      </c>
      <c r="DH124" s="18">
        <f>SUMIF($B$3:$CS$3,"=2025",$B124:$CS124)</f>
        <v>2093</v>
      </c>
      <c r="DI124" s="25">
        <f>DH124*100/$DH$125</f>
        <v>42.583926754832149</v>
      </c>
    </row>
    <row r="125" spans="1:113" ht="15" thickBot="1">
      <c r="A125" s="110" t="s">
        <v>6</v>
      </c>
      <c r="B125" s="12">
        <f t="shared" ref="B125:BM125" si="247">SUM(B123:B124)</f>
        <v>0</v>
      </c>
      <c r="C125" s="12">
        <f t="shared" si="247"/>
        <v>0</v>
      </c>
      <c r="D125" s="12">
        <f t="shared" si="247"/>
        <v>0</v>
      </c>
      <c r="E125" s="12">
        <f t="shared" si="247"/>
        <v>0</v>
      </c>
      <c r="F125" s="12">
        <f t="shared" si="247"/>
        <v>0</v>
      </c>
      <c r="G125" s="12">
        <f t="shared" si="247"/>
        <v>327</v>
      </c>
      <c r="H125" s="12">
        <f t="shared" si="247"/>
        <v>506</v>
      </c>
      <c r="I125" s="11">
        <f t="shared" si="247"/>
        <v>421</v>
      </c>
      <c r="J125" s="12">
        <f t="shared" si="247"/>
        <v>0</v>
      </c>
      <c r="K125" s="12">
        <f t="shared" si="247"/>
        <v>0</v>
      </c>
      <c r="L125" s="12">
        <f t="shared" si="247"/>
        <v>0</v>
      </c>
      <c r="M125" s="12">
        <f t="shared" si="247"/>
        <v>0</v>
      </c>
      <c r="N125" s="12">
        <f t="shared" si="247"/>
        <v>0</v>
      </c>
      <c r="O125" s="12">
        <f t="shared" si="247"/>
        <v>825</v>
      </c>
      <c r="P125" s="12">
        <f t="shared" si="247"/>
        <v>192</v>
      </c>
      <c r="Q125" s="11">
        <f t="shared" si="247"/>
        <v>734</v>
      </c>
      <c r="R125" s="12">
        <f t="shared" si="247"/>
        <v>0</v>
      </c>
      <c r="S125" s="12">
        <f t="shared" si="247"/>
        <v>0</v>
      </c>
      <c r="T125" s="12">
        <f t="shared" si="247"/>
        <v>0</v>
      </c>
      <c r="U125" s="12">
        <f t="shared" si="247"/>
        <v>0</v>
      </c>
      <c r="V125" s="12">
        <f t="shared" si="247"/>
        <v>0</v>
      </c>
      <c r="W125" s="12">
        <f t="shared" si="247"/>
        <v>494</v>
      </c>
      <c r="X125" s="12">
        <f t="shared" si="247"/>
        <v>534</v>
      </c>
      <c r="Y125" s="11">
        <f t="shared" si="247"/>
        <v>684</v>
      </c>
      <c r="Z125" s="12">
        <f t="shared" si="247"/>
        <v>0</v>
      </c>
      <c r="AA125" s="12">
        <f t="shared" si="247"/>
        <v>0</v>
      </c>
      <c r="AB125" s="12">
        <f t="shared" si="247"/>
        <v>0</v>
      </c>
      <c r="AC125" s="12">
        <f t="shared" si="247"/>
        <v>0</v>
      </c>
      <c r="AD125" s="12">
        <f t="shared" si="247"/>
        <v>0</v>
      </c>
      <c r="AE125" s="12">
        <f t="shared" si="247"/>
        <v>52</v>
      </c>
      <c r="AF125" s="12">
        <f t="shared" si="247"/>
        <v>188</v>
      </c>
      <c r="AG125" s="11">
        <f t="shared" si="247"/>
        <v>101</v>
      </c>
      <c r="AH125" s="12">
        <f t="shared" si="247"/>
        <v>0</v>
      </c>
      <c r="AI125" s="12">
        <f t="shared" si="247"/>
        <v>0</v>
      </c>
      <c r="AJ125" s="12">
        <f t="shared" si="247"/>
        <v>0</v>
      </c>
      <c r="AK125" s="12">
        <f t="shared" si="247"/>
        <v>0</v>
      </c>
      <c r="AL125" s="12">
        <f t="shared" si="247"/>
        <v>0</v>
      </c>
      <c r="AM125" s="12">
        <f t="shared" si="247"/>
        <v>66</v>
      </c>
      <c r="AN125" s="12">
        <f t="shared" si="247"/>
        <v>138</v>
      </c>
      <c r="AO125" s="11">
        <f t="shared" si="247"/>
        <v>64</v>
      </c>
      <c r="AP125" s="12">
        <f t="shared" si="247"/>
        <v>0</v>
      </c>
      <c r="AQ125" s="12">
        <f t="shared" si="247"/>
        <v>0</v>
      </c>
      <c r="AR125" s="12">
        <f t="shared" si="247"/>
        <v>0</v>
      </c>
      <c r="AS125" s="12">
        <f t="shared" si="247"/>
        <v>0</v>
      </c>
      <c r="AT125" s="12">
        <f t="shared" si="247"/>
        <v>0</v>
      </c>
      <c r="AU125" s="12">
        <f t="shared" si="247"/>
        <v>0</v>
      </c>
      <c r="AV125" s="12">
        <f t="shared" si="247"/>
        <v>42</v>
      </c>
      <c r="AW125" s="11">
        <f t="shared" si="247"/>
        <v>114</v>
      </c>
      <c r="AX125" s="12">
        <f t="shared" si="247"/>
        <v>0</v>
      </c>
      <c r="AY125" s="12">
        <f t="shared" si="247"/>
        <v>0</v>
      </c>
      <c r="AZ125" s="12">
        <f t="shared" si="247"/>
        <v>0</v>
      </c>
      <c r="BA125" s="12">
        <f t="shared" si="247"/>
        <v>0</v>
      </c>
      <c r="BB125" s="12">
        <f t="shared" si="247"/>
        <v>0</v>
      </c>
      <c r="BC125" s="12">
        <f t="shared" si="247"/>
        <v>77</v>
      </c>
      <c r="BD125" s="12">
        <f t="shared" si="247"/>
        <v>99</v>
      </c>
      <c r="BE125" s="11">
        <f t="shared" si="247"/>
        <v>442</v>
      </c>
      <c r="BF125" s="12">
        <f t="shared" si="247"/>
        <v>0</v>
      </c>
      <c r="BG125" s="12">
        <f t="shared" si="247"/>
        <v>0</v>
      </c>
      <c r="BH125" s="12">
        <f t="shared" si="247"/>
        <v>0</v>
      </c>
      <c r="BI125" s="12">
        <f t="shared" si="247"/>
        <v>0</v>
      </c>
      <c r="BJ125" s="12">
        <f t="shared" si="247"/>
        <v>0</v>
      </c>
      <c r="BK125" s="12">
        <f t="shared" si="247"/>
        <v>0</v>
      </c>
      <c r="BL125" s="12">
        <f t="shared" si="247"/>
        <v>1032</v>
      </c>
      <c r="BM125" s="11">
        <f t="shared" si="247"/>
        <v>1108</v>
      </c>
      <c r="BN125" s="12">
        <f t="shared" ref="BN125:BU125" si="248">SUM(BN123:BN124)</f>
        <v>0</v>
      </c>
      <c r="BO125" s="12">
        <f t="shared" si="248"/>
        <v>0</v>
      </c>
      <c r="BP125" s="12">
        <f t="shared" si="248"/>
        <v>0</v>
      </c>
      <c r="BQ125" s="12">
        <f t="shared" si="248"/>
        <v>0</v>
      </c>
      <c r="BR125" s="12">
        <f t="shared" si="248"/>
        <v>0</v>
      </c>
      <c r="BS125" s="12">
        <f t="shared" si="248"/>
        <v>0</v>
      </c>
      <c r="BT125" s="12">
        <f t="shared" si="248"/>
        <v>1255</v>
      </c>
      <c r="BU125" s="11">
        <f t="shared" si="248"/>
        <v>981</v>
      </c>
      <c r="BV125" s="12">
        <f t="shared" ref="BV125:CS125" si="249">SUM(BV123:BV124)</f>
        <v>0</v>
      </c>
      <c r="BW125" s="12">
        <f t="shared" si="249"/>
        <v>0</v>
      </c>
      <c r="BX125" s="12">
        <f t="shared" si="249"/>
        <v>0</v>
      </c>
      <c r="BY125" s="12">
        <f t="shared" si="249"/>
        <v>0</v>
      </c>
      <c r="BZ125" s="12">
        <f t="shared" si="249"/>
        <v>0</v>
      </c>
      <c r="CA125" s="12">
        <f t="shared" si="249"/>
        <v>77</v>
      </c>
      <c r="CB125" s="12">
        <f t="shared" si="249"/>
        <v>136</v>
      </c>
      <c r="CC125" s="11">
        <f t="shared" si="249"/>
        <v>2</v>
      </c>
      <c r="CD125" s="12">
        <f t="shared" si="249"/>
        <v>0</v>
      </c>
      <c r="CE125" s="12">
        <f t="shared" si="249"/>
        <v>0</v>
      </c>
      <c r="CF125" s="12">
        <f t="shared" si="249"/>
        <v>0</v>
      </c>
      <c r="CG125" s="12">
        <f t="shared" si="249"/>
        <v>0</v>
      </c>
      <c r="CH125" s="12">
        <f t="shared" si="249"/>
        <v>0</v>
      </c>
      <c r="CI125" s="12">
        <f t="shared" si="249"/>
        <v>47</v>
      </c>
      <c r="CJ125" s="12">
        <f t="shared" si="249"/>
        <v>83</v>
      </c>
      <c r="CK125" s="11">
        <f t="shared" si="249"/>
        <v>28</v>
      </c>
      <c r="CL125" s="12">
        <f t="shared" si="249"/>
        <v>0</v>
      </c>
      <c r="CM125" s="12">
        <f t="shared" si="249"/>
        <v>0</v>
      </c>
      <c r="CN125" s="12">
        <f t="shared" si="249"/>
        <v>0</v>
      </c>
      <c r="CO125" s="12">
        <f t="shared" si="249"/>
        <v>0</v>
      </c>
      <c r="CP125" s="12">
        <f t="shared" si="249"/>
        <v>0</v>
      </c>
      <c r="CQ125" s="12">
        <f t="shared" si="249"/>
        <v>143</v>
      </c>
      <c r="CR125" s="12">
        <f t="shared" si="249"/>
        <v>188</v>
      </c>
      <c r="CS125" s="11">
        <f t="shared" si="249"/>
        <v>236</v>
      </c>
      <c r="CT125" s="28"/>
      <c r="CU125" s="32"/>
      <c r="CV125" s="28"/>
      <c r="CW125" s="32"/>
      <c r="CX125" s="28"/>
      <c r="CY125" s="32"/>
      <c r="CZ125" s="28"/>
      <c r="DA125" s="27"/>
      <c r="DB125" s="28"/>
      <c r="DC125" s="27"/>
      <c r="DD125" s="28">
        <f>SUM(DD123:DD124)</f>
        <v>2108</v>
      </c>
      <c r="DE125" s="27">
        <f>SUM(DE123:DE124)</f>
        <v>100</v>
      </c>
      <c r="DF125" s="28">
        <f>SUM(DF123:DF124)</f>
        <v>4393</v>
      </c>
      <c r="DG125" s="27">
        <f>DF125*100/$DF$125</f>
        <v>100</v>
      </c>
      <c r="DH125" s="28">
        <f>SUM(DH123:DH124)</f>
        <v>4915</v>
      </c>
      <c r="DI125" s="27">
        <f>DH125*100/$DH$125</f>
        <v>100</v>
      </c>
    </row>
    <row r="126" spans="1:113" ht="15" thickTop="1">
      <c r="A126" s="108" t="s">
        <v>74</v>
      </c>
      <c r="B126" s="61"/>
      <c r="C126" s="61"/>
      <c r="D126" s="61"/>
      <c r="E126" s="61"/>
      <c r="F126" s="61"/>
      <c r="G126" s="61"/>
      <c r="H126" s="61"/>
      <c r="I126" s="9"/>
      <c r="J126" s="61"/>
      <c r="K126" s="61"/>
      <c r="L126" s="61"/>
      <c r="M126" s="61"/>
      <c r="N126" s="61"/>
      <c r="O126" s="61"/>
      <c r="P126" s="61"/>
      <c r="Q126" s="9"/>
      <c r="R126" s="61"/>
      <c r="S126" s="61"/>
      <c r="T126" s="61"/>
      <c r="U126" s="61"/>
      <c r="V126" s="61"/>
      <c r="W126" s="61"/>
      <c r="X126" s="61"/>
      <c r="Y126" s="9"/>
      <c r="AG126" s="9"/>
      <c r="AO126" s="9"/>
      <c r="AW126" s="9"/>
      <c r="BE126" s="9"/>
      <c r="BM126" s="9"/>
      <c r="BU126" s="9"/>
      <c r="CC126" s="9"/>
      <c r="CK126" s="9"/>
      <c r="CS126" s="9"/>
      <c r="CT126" s="39"/>
      <c r="CU126" s="40"/>
      <c r="CV126" s="39"/>
      <c r="CW126" s="40"/>
      <c r="CX126" s="39"/>
      <c r="CY126" s="40"/>
      <c r="CZ126" s="39"/>
      <c r="DA126" s="40"/>
      <c r="DB126" s="8"/>
      <c r="DC126" s="9"/>
      <c r="DD126" s="8"/>
      <c r="DE126" s="9"/>
      <c r="DF126" s="8"/>
      <c r="DG126" s="9"/>
      <c r="DH126" s="8"/>
      <c r="DI126" s="9"/>
    </row>
    <row r="127" spans="1:113">
      <c r="A127" s="104" t="s">
        <v>75</v>
      </c>
      <c r="B127" s="6" t="s">
        <v>76</v>
      </c>
      <c r="C127" s="6" t="s">
        <v>76</v>
      </c>
      <c r="D127" s="6" t="s">
        <v>76</v>
      </c>
      <c r="E127" s="6" t="s">
        <v>76</v>
      </c>
      <c r="F127" s="6" t="s">
        <v>76</v>
      </c>
      <c r="G127" s="6" t="s">
        <v>76</v>
      </c>
      <c r="H127" s="6" t="s">
        <v>76</v>
      </c>
      <c r="I127" s="30" t="s">
        <v>76</v>
      </c>
      <c r="J127" s="6" t="s">
        <v>133</v>
      </c>
      <c r="K127" s="6" t="s">
        <v>133</v>
      </c>
      <c r="L127" s="6" t="s">
        <v>76</v>
      </c>
      <c r="M127" s="6" t="s">
        <v>133</v>
      </c>
      <c r="N127" s="6" t="s">
        <v>76</v>
      </c>
      <c r="O127" s="6" t="s">
        <v>76</v>
      </c>
      <c r="P127" s="6" t="s">
        <v>76</v>
      </c>
      <c r="Q127" s="30" t="s">
        <v>76</v>
      </c>
      <c r="R127" s="6" t="s">
        <v>76</v>
      </c>
      <c r="S127" s="6" t="s">
        <v>76</v>
      </c>
      <c r="T127" s="6" t="s">
        <v>76</v>
      </c>
      <c r="U127" s="6" t="s">
        <v>76</v>
      </c>
      <c r="V127" s="6" t="s">
        <v>76</v>
      </c>
      <c r="W127" s="6" t="s">
        <v>76</v>
      </c>
      <c r="X127" s="6" t="s">
        <v>76</v>
      </c>
      <c r="Y127" s="30" t="s">
        <v>76</v>
      </c>
      <c r="Z127" s="6" t="s">
        <v>77</v>
      </c>
      <c r="AA127" s="6" t="s">
        <v>77</v>
      </c>
      <c r="AB127" s="6" t="s">
        <v>76</v>
      </c>
      <c r="AC127" s="6" t="s">
        <v>76</v>
      </c>
      <c r="AD127" s="6" t="s">
        <v>76</v>
      </c>
      <c r="AE127" s="6" t="s">
        <v>76</v>
      </c>
      <c r="AF127" s="6" t="s">
        <v>76</v>
      </c>
      <c r="AG127" s="30" t="s">
        <v>76</v>
      </c>
      <c r="AH127" s="6" t="s">
        <v>77</v>
      </c>
      <c r="AI127" s="6" t="s">
        <v>76</v>
      </c>
      <c r="AJ127" s="6" t="s">
        <v>77</v>
      </c>
      <c r="AK127" s="6" t="s">
        <v>77</v>
      </c>
      <c r="AL127" s="6" t="s">
        <v>77</v>
      </c>
      <c r="AM127" s="6" t="s">
        <v>77</v>
      </c>
      <c r="AN127" s="6" t="s">
        <v>77</v>
      </c>
      <c r="AO127" s="30" t="s">
        <v>76</v>
      </c>
      <c r="AP127" s="6" t="s">
        <v>133</v>
      </c>
      <c r="AQ127" s="6" t="s">
        <v>76</v>
      </c>
      <c r="AR127" s="6" t="s">
        <v>76</v>
      </c>
      <c r="AS127" s="6" t="s">
        <v>76</v>
      </c>
      <c r="AT127" s="6" t="s">
        <v>76</v>
      </c>
      <c r="AU127" s="6" t="s">
        <v>76</v>
      </c>
      <c r="AV127" s="6" t="s">
        <v>76</v>
      </c>
      <c r="AW127" s="30" t="s">
        <v>76</v>
      </c>
      <c r="AX127" s="6" t="s">
        <v>76</v>
      </c>
      <c r="AY127" s="6" t="s">
        <v>76</v>
      </c>
      <c r="AZ127" s="6" t="s">
        <v>76</v>
      </c>
      <c r="BA127" s="6" t="s">
        <v>76</v>
      </c>
      <c r="BB127" s="6" t="s">
        <v>76</v>
      </c>
      <c r="BC127" s="6" t="s">
        <v>76</v>
      </c>
      <c r="BD127" s="6" t="s">
        <v>76</v>
      </c>
      <c r="BE127" s="30" t="s">
        <v>76</v>
      </c>
      <c r="BF127" s="6" t="s">
        <v>76</v>
      </c>
      <c r="BG127" s="6" t="s">
        <v>76</v>
      </c>
      <c r="BH127" s="6" t="s">
        <v>76</v>
      </c>
      <c r="BI127" s="6" t="s">
        <v>76</v>
      </c>
      <c r="BJ127" s="6" t="s">
        <v>76</v>
      </c>
      <c r="BK127" s="6" t="s">
        <v>76</v>
      </c>
      <c r="BL127" s="6" t="s">
        <v>76</v>
      </c>
      <c r="BM127" s="30" t="s">
        <v>76</v>
      </c>
      <c r="BN127" s="6" t="s">
        <v>76</v>
      </c>
      <c r="BO127" s="6" t="s">
        <v>76</v>
      </c>
      <c r="BP127" s="6" t="s">
        <v>76</v>
      </c>
      <c r="BQ127" s="6" t="s">
        <v>76</v>
      </c>
      <c r="BR127" s="6" t="s">
        <v>76</v>
      </c>
      <c r="BS127" s="6" t="s">
        <v>76</v>
      </c>
      <c r="BT127" s="6" t="s">
        <v>76</v>
      </c>
      <c r="BU127" s="30" t="s">
        <v>76</v>
      </c>
      <c r="BV127" s="6" t="s">
        <v>133</v>
      </c>
      <c r="BW127" s="6" t="s">
        <v>133</v>
      </c>
      <c r="BX127" s="6" t="s">
        <v>133</v>
      </c>
      <c r="BY127" s="6" t="s">
        <v>133</v>
      </c>
      <c r="BZ127" s="6" t="s">
        <v>133</v>
      </c>
      <c r="CA127" s="6" t="s">
        <v>133</v>
      </c>
      <c r="CB127" s="6" t="s">
        <v>76</v>
      </c>
      <c r="CC127" s="30" t="s">
        <v>76</v>
      </c>
      <c r="CD127" s="6" t="s">
        <v>76</v>
      </c>
      <c r="CE127" s="6" t="s">
        <v>76</v>
      </c>
      <c r="CF127" s="6" t="s">
        <v>76</v>
      </c>
      <c r="CG127" s="6" t="s">
        <v>76</v>
      </c>
      <c r="CH127" s="6" t="s">
        <v>76</v>
      </c>
      <c r="CI127" s="6" t="s">
        <v>76</v>
      </c>
      <c r="CJ127" s="6" t="s">
        <v>76</v>
      </c>
      <c r="CK127" s="30" t="s">
        <v>76</v>
      </c>
      <c r="CL127" s="6" t="s">
        <v>76</v>
      </c>
      <c r="CM127" s="6" t="s">
        <v>76</v>
      </c>
      <c r="CN127" s="6" t="s">
        <v>76</v>
      </c>
      <c r="CO127" s="6" t="s">
        <v>76</v>
      </c>
      <c r="CP127" s="6" t="s">
        <v>77</v>
      </c>
      <c r="CQ127" s="6" t="s">
        <v>77</v>
      </c>
      <c r="CR127" s="6" t="s">
        <v>133</v>
      </c>
      <c r="CS127" s="30" t="s">
        <v>76</v>
      </c>
      <c r="CT127" s="112"/>
      <c r="CU127" s="113"/>
      <c r="CV127" s="112"/>
      <c r="CW127" s="113"/>
      <c r="CX127" s="112"/>
      <c r="CY127" s="113"/>
      <c r="CZ127" s="112"/>
      <c r="DA127" s="113"/>
      <c r="DB127" s="112"/>
      <c r="DC127" s="113"/>
      <c r="DD127" s="112"/>
      <c r="DE127" s="113"/>
      <c r="DF127" s="112"/>
      <c r="DG127" s="113"/>
      <c r="DH127" s="112"/>
      <c r="DI127" s="113"/>
    </row>
    <row r="128" spans="1:113" ht="15" thickBot="1">
      <c r="A128" s="111" t="s">
        <v>134</v>
      </c>
      <c r="B128" s="21">
        <v>5</v>
      </c>
      <c r="C128" s="21">
        <v>5</v>
      </c>
      <c r="D128" s="21">
        <v>2</v>
      </c>
      <c r="E128" s="21">
        <v>4</v>
      </c>
      <c r="F128" s="21">
        <v>6</v>
      </c>
      <c r="G128" s="21">
        <v>7</v>
      </c>
      <c r="H128" s="21">
        <v>14</v>
      </c>
      <c r="I128" s="31">
        <v>12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4</v>
      </c>
      <c r="P128" s="21">
        <v>5</v>
      </c>
      <c r="Q128" s="31">
        <v>5</v>
      </c>
      <c r="R128" s="21">
        <v>2</v>
      </c>
      <c r="S128" s="21">
        <v>4</v>
      </c>
      <c r="T128" s="21">
        <v>3</v>
      </c>
      <c r="U128" s="21">
        <v>5</v>
      </c>
      <c r="V128" s="21">
        <v>8</v>
      </c>
      <c r="W128" s="21">
        <v>11</v>
      </c>
      <c r="X128" s="21">
        <v>9</v>
      </c>
      <c r="Y128" s="31">
        <v>7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3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31">
        <v>0</v>
      </c>
      <c r="AP128" s="21">
        <v>0</v>
      </c>
      <c r="AQ128" s="21">
        <v>0</v>
      </c>
      <c r="AR128" s="21">
        <v>3</v>
      </c>
      <c r="AS128" s="21">
        <v>2</v>
      </c>
      <c r="AT128" s="21">
        <v>3</v>
      </c>
      <c r="AU128" s="21">
        <v>2</v>
      </c>
      <c r="AV128" s="21">
        <v>9</v>
      </c>
      <c r="AW128" s="31">
        <v>7</v>
      </c>
      <c r="AX128" s="21">
        <v>0</v>
      </c>
      <c r="AY128" s="21">
        <v>0</v>
      </c>
      <c r="AZ128" s="21">
        <v>7</v>
      </c>
      <c r="BA128" s="21">
        <v>10</v>
      </c>
      <c r="BB128" s="21">
        <v>10</v>
      </c>
      <c r="BC128" s="21">
        <v>8</v>
      </c>
      <c r="BD128" s="21">
        <v>8</v>
      </c>
      <c r="BE128" s="31">
        <v>9</v>
      </c>
      <c r="BF128" s="21">
        <v>1</v>
      </c>
      <c r="BG128" s="21">
        <v>3</v>
      </c>
      <c r="BH128" s="21">
        <v>4</v>
      </c>
      <c r="BI128" s="21">
        <v>4</v>
      </c>
      <c r="BJ128" s="21">
        <v>8</v>
      </c>
      <c r="BK128" s="21">
        <v>0</v>
      </c>
      <c r="BL128" s="21">
        <v>5</v>
      </c>
      <c r="BM128" s="31">
        <v>4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31">
        <v>0</v>
      </c>
      <c r="BV128" s="21">
        <v>2</v>
      </c>
      <c r="BW128" s="21">
        <v>2</v>
      </c>
      <c r="BX128" s="21">
        <v>2</v>
      </c>
      <c r="BY128" s="21">
        <v>4</v>
      </c>
      <c r="BZ128" s="21">
        <v>4</v>
      </c>
      <c r="CA128" s="21">
        <v>4</v>
      </c>
      <c r="CB128" s="21">
        <v>3</v>
      </c>
      <c r="CC128" s="31">
        <v>4</v>
      </c>
      <c r="CD128" s="21">
        <v>3</v>
      </c>
      <c r="CE128" s="21">
        <v>3</v>
      </c>
      <c r="CF128" s="21">
        <v>3</v>
      </c>
      <c r="CG128" s="21">
        <v>3</v>
      </c>
      <c r="CH128" s="21">
        <v>3</v>
      </c>
      <c r="CI128" s="21">
        <v>3</v>
      </c>
      <c r="CJ128" s="21">
        <v>8</v>
      </c>
      <c r="CK128" s="31">
        <v>12</v>
      </c>
      <c r="CL128" s="21">
        <v>0</v>
      </c>
      <c r="CM128" s="21">
        <v>0</v>
      </c>
      <c r="CN128" s="21">
        <v>0</v>
      </c>
      <c r="CO128" s="21">
        <v>2</v>
      </c>
      <c r="CP128" s="21">
        <v>0</v>
      </c>
      <c r="CQ128" s="21">
        <v>0</v>
      </c>
      <c r="CR128" s="21">
        <v>0</v>
      </c>
      <c r="CS128" s="31">
        <v>0</v>
      </c>
      <c r="CT128" s="118">
        <f>SUMIF($B$3:$CS$3,"=2018",$B128:$CS128)/12</f>
        <v>1.0833333333333333</v>
      </c>
      <c r="CU128" s="119">
        <f t="shared" ref="CU128:DC128" ca="1" si="250">SUMIF($AP$3:$FK$3,"=2023",$AP128:$FK128)</f>
        <v>39</v>
      </c>
      <c r="CV128" s="118">
        <f>SUMIF($B$3:$CS$3,"=2019",$B128:$CS128)/12</f>
        <v>1.4166666666666667</v>
      </c>
      <c r="CW128" s="119">
        <f t="shared" ca="1" si="250"/>
        <v>39</v>
      </c>
      <c r="CX128" s="118">
        <f>SUMIF($B$3:$CS$3,"=2020",$B128:$CS128)/12</f>
        <v>2</v>
      </c>
      <c r="CY128" s="119">
        <f t="shared" ca="1" si="250"/>
        <v>39</v>
      </c>
      <c r="CZ128" s="118">
        <f>SUMIF($B$3:$CS$3,"=2021",$B128:$CS128)/12</f>
        <v>2.8333333333333335</v>
      </c>
      <c r="DA128" s="119">
        <f t="shared" ca="1" si="250"/>
        <v>39</v>
      </c>
      <c r="DB128" s="118">
        <f>SUMIF($B$3:$CS$3,"=2022",$B128:$CS128)/12</f>
        <v>3.5</v>
      </c>
      <c r="DC128" s="119">
        <f t="shared" ca="1" si="250"/>
        <v>39</v>
      </c>
      <c r="DD128" s="118">
        <f ca="1">SUMIF($AP$3:$FM$3,"=2023",$AP128:$FM128)/12</f>
        <v>3.25</v>
      </c>
      <c r="DE128" s="119">
        <f t="shared" ref="DE128" ca="1" si="251">SUMIF($AP$3:$FK$3,"=2023",$AP128:$FK128)</f>
        <v>39</v>
      </c>
      <c r="DF128" s="118">
        <v>5.083333333333333</v>
      </c>
      <c r="DG128" s="119" t="e">
        <f>SUMIF($AP$3:$FM$3,"=2024",#REF!)/12</f>
        <v>#REF!</v>
      </c>
      <c r="DH128" s="118">
        <f ca="1">SUMIF($AP$3:$FM$3,"=2025",$AP128:$FM128)/12</f>
        <v>5</v>
      </c>
      <c r="DI128" s="119">
        <f t="shared" ref="DI128" ca="1" si="252">SUMIF($AP$3:$FM$3,"=2025",$AP128:$FM128)</f>
        <v>60</v>
      </c>
    </row>
    <row r="130" spans="1:1" ht="15" thickBot="1"/>
    <row r="131" spans="1:1">
      <c r="A131" s="58" t="s">
        <v>131</v>
      </c>
    </row>
    <row r="132" spans="1:1" ht="15" thickBot="1">
      <c r="A132" s="59" t="s">
        <v>132</v>
      </c>
    </row>
  </sheetData>
  <mergeCells count="29">
    <mergeCell ref="DB3:DC3"/>
    <mergeCell ref="DD3:DE3"/>
    <mergeCell ref="CT1:DI1"/>
    <mergeCell ref="DF3:DG3"/>
    <mergeCell ref="DH3:DI3"/>
    <mergeCell ref="CV3:CW3"/>
    <mergeCell ref="CX3:CY3"/>
    <mergeCell ref="CZ3:DA3"/>
    <mergeCell ref="DD128:DE128"/>
    <mergeCell ref="DF128:DG128"/>
    <mergeCell ref="DH128:DI128"/>
    <mergeCell ref="B1:I1"/>
    <mergeCell ref="J1:Q1"/>
    <mergeCell ref="R1:Y1"/>
    <mergeCell ref="Z1:AG1"/>
    <mergeCell ref="AH1:AO1"/>
    <mergeCell ref="DB128:DC128"/>
    <mergeCell ref="AP1:AW1"/>
    <mergeCell ref="CT128:CU128"/>
    <mergeCell ref="CV128:CW128"/>
    <mergeCell ref="CX128:CY128"/>
    <mergeCell ref="CZ128:DA128"/>
    <mergeCell ref="AX1:BE1"/>
    <mergeCell ref="BF1:BM1"/>
    <mergeCell ref="BV1:CC1"/>
    <mergeCell ref="CD1:CK1"/>
    <mergeCell ref="CL1:CS1"/>
    <mergeCell ref="BN1:BU1"/>
    <mergeCell ref="CT3:CU3"/>
  </mergeCells>
  <conditionalFormatting sqref="B16:CS16">
    <cfRule type="cellIs" dxfId="27" priority="18" operator="lessThan">
      <formula>B11</formula>
    </cfRule>
    <cfRule type="cellIs" dxfId="26" priority="19" operator="greaterThan">
      <formula>B11</formula>
    </cfRule>
  </conditionalFormatting>
  <conditionalFormatting sqref="B41:CS41">
    <cfRule type="cellIs" dxfId="25" priority="16" operator="lessThan">
      <formula>B11</formula>
    </cfRule>
    <cfRule type="cellIs" dxfId="24" priority="17" operator="greaterThan">
      <formula>B11</formula>
    </cfRule>
  </conditionalFormatting>
  <conditionalFormatting sqref="B30:CT30">
    <cfRule type="cellIs" dxfId="23" priority="20" operator="lessThan">
      <formula>B11</formula>
    </cfRule>
    <cfRule type="cellIs" dxfId="22" priority="21" operator="greaterThan">
      <formula>B11</formula>
    </cfRule>
  </conditionalFormatting>
  <conditionalFormatting sqref="CT30">
    <cfRule type="cellIs" dxfId="21" priority="44" operator="lessThan">
      <formula>$FN$11</formula>
    </cfRule>
  </conditionalFormatting>
  <conditionalFormatting sqref="CV30">
    <cfRule type="cellIs" dxfId="20" priority="40" operator="lessThan">
      <formula>CV11</formula>
    </cfRule>
    <cfRule type="cellIs" dxfId="19" priority="41" operator="lessThan">
      <formula>$FN$11</formula>
    </cfRule>
    <cfRule type="cellIs" dxfId="18" priority="42" operator="greaterThan">
      <formula>CV11</formula>
    </cfRule>
  </conditionalFormatting>
  <conditionalFormatting sqref="CX30">
    <cfRule type="cellIs" dxfId="17" priority="37" operator="lessThan">
      <formula>CX11</formula>
    </cfRule>
    <cfRule type="cellIs" dxfId="16" priority="38" operator="lessThan">
      <formula>$FN$11</formula>
    </cfRule>
    <cfRule type="cellIs" dxfId="15" priority="39" operator="greaterThan">
      <formula>CX11</formula>
    </cfRule>
  </conditionalFormatting>
  <conditionalFormatting sqref="CZ30">
    <cfRule type="cellIs" dxfId="14" priority="13" operator="lessThan">
      <formula>CZ11</formula>
    </cfRule>
    <cfRule type="cellIs" dxfId="13" priority="14" operator="lessThan">
      <formula>$FN$11</formula>
    </cfRule>
    <cfRule type="cellIs" dxfId="12" priority="15" operator="greaterThan">
      <formula>CZ11</formula>
    </cfRule>
  </conditionalFormatting>
  <conditionalFormatting sqref="DB30">
    <cfRule type="cellIs" dxfId="11" priority="10" operator="lessThan">
      <formula>DB11</formula>
    </cfRule>
    <cfRule type="cellIs" dxfId="10" priority="11" operator="lessThan">
      <formula>$FN$11</formula>
    </cfRule>
    <cfRule type="cellIs" dxfId="9" priority="12" operator="greaterThan">
      <formula>DB11</formula>
    </cfRule>
  </conditionalFormatting>
  <conditionalFormatting sqref="DD30">
    <cfRule type="cellIs" dxfId="8" priority="7" operator="lessThan">
      <formula>DD11</formula>
    </cfRule>
    <cfRule type="cellIs" dxfId="7" priority="8" operator="lessThan">
      <formula>$FN$11</formula>
    </cfRule>
    <cfRule type="cellIs" dxfId="6" priority="9" operator="greaterThan">
      <formula>DD11</formula>
    </cfRule>
  </conditionalFormatting>
  <conditionalFormatting sqref="DF30">
    <cfRule type="cellIs" dxfId="5" priority="4" operator="lessThan">
      <formula>DF11</formula>
    </cfRule>
    <cfRule type="cellIs" dxfId="4" priority="5" operator="lessThan">
      <formula>$FN$11</formula>
    </cfRule>
    <cfRule type="cellIs" dxfId="3" priority="6" operator="greaterThan">
      <formula>DF11</formula>
    </cfRule>
  </conditionalFormatting>
  <conditionalFormatting sqref="DH30">
    <cfRule type="cellIs" dxfId="2" priority="1" operator="lessThan">
      <formula>DH11</formula>
    </cfRule>
    <cfRule type="cellIs" dxfId="1" priority="2" operator="lessThan">
      <formula>$FN$11</formula>
    </cfRule>
    <cfRule type="cellIs" dxfId="0" priority="3" operator="greaterThan">
      <formula>DH11</formula>
    </cfRule>
  </conditionalFormatting>
  <dataValidations disablePrompts="1" count="1">
    <dataValidation type="list" allowBlank="1" showInputMessage="1" showErrorMessage="1" sqref="B127:I127 Z127:AG127 CD127:CS127 AX127:BU127" xr:uid="{5834A40E-2287-4E19-8F72-0483E4660008}">
      <formula1>janein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650D-9955-488F-9162-958803D13D85}">
  <dimension ref="B2:L16"/>
  <sheetViews>
    <sheetView workbookViewId="0">
      <selection activeCell="I22" sqref="I22"/>
    </sheetView>
  </sheetViews>
  <sheetFormatPr baseColWidth="10" defaultRowHeight="14.4"/>
  <cols>
    <col min="2" max="2" width="42.33203125" customWidth="1"/>
    <col min="3" max="12" width="24.88671875" customWidth="1"/>
  </cols>
  <sheetData>
    <row r="2" spans="2:12" ht="15" thickBot="1"/>
    <row r="3" spans="2:12" ht="46.8">
      <c r="B3" s="65" t="s">
        <v>0</v>
      </c>
      <c r="C3" s="70">
        <v>2018</v>
      </c>
      <c r="D3" s="70">
        <v>2019</v>
      </c>
      <c r="E3" s="70">
        <v>2020</v>
      </c>
      <c r="F3" s="70">
        <v>2021</v>
      </c>
      <c r="G3" s="66">
        <v>2022</v>
      </c>
      <c r="H3" s="67">
        <v>2023</v>
      </c>
      <c r="I3" s="68" t="s">
        <v>137</v>
      </c>
      <c r="J3" s="69">
        <v>2024</v>
      </c>
      <c r="K3" s="70">
        <v>2025</v>
      </c>
      <c r="L3" s="68">
        <v>2026</v>
      </c>
    </row>
    <row r="4" spans="2:12" ht="15.6">
      <c r="B4" s="71" t="s">
        <v>105</v>
      </c>
      <c r="C4" s="72">
        <v>110835.08</v>
      </c>
      <c r="D4" s="72">
        <v>112959.42</v>
      </c>
      <c r="E4" s="72">
        <v>116376.8355333962</v>
      </c>
      <c r="F4" s="72">
        <v>119886.6</v>
      </c>
      <c r="G4" s="72">
        <v>121695.93530398751</v>
      </c>
      <c r="H4" s="73">
        <v>125012.97836147365</v>
      </c>
      <c r="I4" s="74">
        <v>69042.513822610636</v>
      </c>
      <c r="J4" s="75">
        <v>161283.31228961845</v>
      </c>
      <c r="K4" s="76">
        <v>202524.7072129912</v>
      </c>
      <c r="L4" s="77">
        <v>202524.7072129912</v>
      </c>
    </row>
    <row r="5" spans="2:12" ht="15.6">
      <c r="B5" s="78" t="s">
        <v>93</v>
      </c>
      <c r="C5" s="72">
        <v>103235.53</v>
      </c>
      <c r="D5" s="72">
        <v>105214.21</v>
      </c>
      <c r="E5" s="72">
        <v>108397.30183587151</v>
      </c>
      <c r="F5" s="72">
        <v>111666.43</v>
      </c>
      <c r="G5" s="72">
        <v>111646.26136308606</v>
      </c>
      <c r="H5" s="73">
        <v>115977.89650213793</v>
      </c>
      <c r="I5" s="74">
        <v>64052.59379720431</v>
      </c>
      <c r="J5" s="75">
        <v>149626.85911026929</v>
      </c>
      <c r="K5" s="76">
        <v>187887.60847179929</v>
      </c>
      <c r="L5" s="77">
        <v>187887.60847179929</v>
      </c>
    </row>
    <row r="6" spans="2:12" ht="15.6">
      <c r="B6" s="79" t="s">
        <v>98</v>
      </c>
      <c r="C6" s="72">
        <v>93658.36</v>
      </c>
      <c r="D6" s="72">
        <v>95453.48</v>
      </c>
      <c r="E6" s="72">
        <v>98341.282427536134</v>
      </c>
      <c r="F6" s="72">
        <v>101307.13</v>
      </c>
      <c r="G6" s="72">
        <v>101500.49600165573</v>
      </c>
      <c r="H6" s="73">
        <v>105859.78799466408</v>
      </c>
      <c r="I6" s="74">
        <v>58464.536815904314</v>
      </c>
      <c r="J6" s="80">
        <v>136573.15800195248</v>
      </c>
      <c r="K6" s="76">
        <v>171495.97465998598</v>
      </c>
      <c r="L6" s="77">
        <v>171495.97465998598</v>
      </c>
    </row>
    <row r="7" spans="2:12" ht="15.6">
      <c r="B7" s="79" t="s">
        <v>88</v>
      </c>
      <c r="C7" s="72">
        <v>92081.46</v>
      </c>
      <c r="D7" s="72">
        <v>93846.35</v>
      </c>
      <c r="E7" s="72">
        <v>96685.52856358065</v>
      </c>
      <c r="F7" s="72">
        <v>99601.44</v>
      </c>
      <c r="G7" s="72">
        <v>104300.22896910951</v>
      </c>
      <c r="H7" s="73">
        <v>105855.81026610457</v>
      </c>
      <c r="I7" s="74">
        <v>58462.339984962033</v>
      </c>
      <c r="J7" s="81">
        <v>136568.0262048713</v>
      </c>
      <c r="K7" s="76">
        <v>171489.53062255529</v>
      </c>
      <c r="L7" s="77">
        <v>171489.53062255529</v>
      </c>
    </row>
    <row r="8" spans="2:12" ht="15.6">
      <c r="B8" s="71" t="s">
        <v>100</v>
      </c>
      <c r="C8" s="72">
        <v>103853.65</v>
      </c>
      <c r="D8" s="72">
        <v>105844.18</v>
      </c>
      <c r="E8" s="72">
        <v>109046.33623432071</v>
      </c>
      <c r="F8" s="72">
        <v>112335.03999999999</v>
      </c>
      <c r="G8" s="72">
        <v>117956.55030383542</v>
      </c>
      <c r="H8" s="73">
        <v>120933.61698050769</v>
      </c>
      <c r="I8" s="74">
        <v>66789.552824286293</v>
      </c>
      <c r="J8" s="75">
        <v>156020.39539753276</v>
      </c>
      <c r="K8" s="76">
        <v>195916.02161790646</v>
      </c>
      <c r="L8" s="77">
        <v>195916.02161790646</v>
      </c>
    </row>
    <row r="9" spans="2:12" ht="15.6">
      <c r="B9" s="78" t="s">
        <v>101</v>
      </c>
      <c r="C9" s="72">
        <v>87667.38</v>
      </c>
      <c r="D9" s="72">
        <v>89347.68</v>
      </c>
      <c r="E9" s="72">
        <v>92050.752843593684</v>
      </c>
      <c r="F9" s="72">
        <v>94826.89</v>
      </c>
      <c r="G9" s="72">
        <v>97298.684416794378</v>
      </c>
      <c r="H9" s="73">
        <v>99202.46470191449</v>
      </c>
      <c r="I9" s="74">
        <v>54787.811875136875</v>
      </c>
      <c r="J9" s="75">
        <v>127984.32854031975</v>
      </c>
      <c r="K9" s="76">
        <v>160710.91483373483</v>
      </c>
      <c r="L9" s="77">
        <v>160710.91483373483</v>
      </c>
    </row>
    <row r="10" spans="2:12" ht="15.6">
      <c r="B10" s="79" t="s">
        <v>102</v>
      </c>
      <c r="C10" s="72">
        <v>97187.11</v>
      </c>
      <c r="D10" s="72">
        <v>99049.86</v>
      </c>
      <c r="E10" s="72">
        <v>102046.46697928857</v>
      </c>
      <c r="F10" s="72">
        <v>105124.06</v>
      </c>
      <c r="G10" s="72">
        <v>111352.01648129028</v>
      </c>
      <c r="H10" s="73">
        <v>112846.46750528103</v>
      </c>
      <c r="I10" s="74">
        <v>62323.159520589681</v>
      </c>
      <c r="J10" s="75">
        <v>145586.9006400975</v>
      </c>
      <c r="K10" s="76">
        <v>182814.60126039639</v>
      </c>
      <c r="L10" s="77">
        <v>182814.60126039639</v>
      </c>
    </row>
    <row r="11" spans="2:12" ht="15.6">
      <c r="B11" s="79" t="s">
        <v>97</v>
      </c>
      <c r="C11" s="72">
        <v>112117.01</v>
      </c>
      <c r="D11" s="72">
        <v>114265.92</v>
      </c>
      <c r="E11" s="72">
        <v>117722.86187138282</v>
      </c>
      <c r="F11" s="72">
        <v>121273.23</v>
      </c>
      <c r="G11" s="72">
        <v>127069.20128011693</v>
      </c>
      <c r="H11" s="73">
        <v>128079.1638298662</v>
      </c>
      <c r="I11" s="74">
        <v>70735.915222680167</v>
      </c>
      <c r="J11" s="75">
        <v>165239.09796018084</v>
      </c>
      <c r="K11" s="76">
        <v>207492.01798652846</v>
      </c>
      <c r="L11" s="77">
        <v>207492.01798652846</v>
      </c>
    </row>
    <row r="12" spans="2:12" ht="15.6">
      <c r="B12" s="79" t="s">
        <v>103</v>
      </c>
      <c r="C12" s="72">
        <v>93683.23</v>
      </c>
      <c r="D12" s="72">
        <v>95478.83</v>
      </c>
      <c r="E12" s="72">
        <v>98367.39173837057</v>
      </c>
      <c r="F12" s="72">
        <v>101334.03</v>
      </c>
      <c r="G12" s="72">
        <v>102117.12954892844</v>
      </c>
      <c r="H12" s="73">
        <v>104267.94865995941</v>
      </c>
      <c r="I12" s="74">
        <v>57585.391380684508</v>
      </c>
      <c r="J12" s="75">
        <v>134519.47426527902</v>
      </c>
      <c r="K12" s="76">
        <v>168917.14805000788</v>
      </c>
      <c r="L12" s="77">
        <v>168917.14805000788</v>
      </c>
    </row>
    <row r="13" spans="2:12" ht="15.6">
      <c r="B13" s="79" t="s">
        <v>95</v>
      </c>
      <c r="C13" s="72">
        <v>103032.07</v>
      </c>
      <c r="D13" s="72">
        <v>105006.85</v>
      </c>
      <c r="E13" s="72">
        <v>108183.66967948122</v>
      </c>
      <c r="F13" s="72">
        <v>111446.35</v>
      </c>
      <c r="G13" s="72">
        <v>109998.19138961533</v>
      </c>
      <c r="H13" s="73">
        <v>111738.98164940793</v>
      </c>
      <c r="I13" s="74">
        <v>61711.514165726032</v>
      </c>
      <c r="J13" s="75">
        <v>144158.09709113601</v>
      </c>
      <c r="K13" s="76">
        <v>181020.44155279634</v>
      </c>
      <c r="L13" s="77">
        <v>181020.44155279634</v>
      </c>
    </row>
    <row r="14" spans="2:12" ht="15.6">
      <c r="B14" s="71" t="s">
        <v>94</v>
      </c>
      <c r="C14" s="72">
        <v>101425.48</v>
      </c>
      <c r="D14" s="72">
        <v>103369.46</v>
      </c>
      <c r="E14" s="72">
        <v>106496.75030698322</v>
      </c>
      <c r="F14" s="72">
        <v>109708.56</v>
      </c>
      <c r="G14" s="72">
        <v>109686.13542856477</v>
      </c>
      <c r="H14" s="73">
        <v>112738.53654319749</v>
      </c>
      <c r="I14" s="74">
        <v>62263.551110013344</v>
      </c>
      <c r="J14" s="80">
        <v>145447.6553929912</v>
      </c>
      <c r="K14" s="76">
        <v>182639.74992270581</v>
      </c>
      <c r="L14" s="77">
        <v>182639.74992270581</v>
      </c>
    </row>
    <row r="15" spans="2:12" ht="16.2" thickBot="1">
      <c r="B15" s="82" t="s">
        <v>99</v>
      </c>
      <c r="C15" s="72">
        <v>101223.64</v>
      </c>
      <c r="D15" s="72">
        <v>103163.76</v>
      </c>
      <c r="E15" s="72">
        <v>106284.8219861947</v>
      </c>
      <c r="F15" s="72">
        <v>109490.24000000001</v>
      </c>
      <c r="G15" s="72">
        <v>113379.16951301553</v>
      </c>
      <c r="H15" s="73">
        <v>115486.3470054854</v>
      </c>
      <c r="I15" s="74">
        <v>63781.119480201807</v>
      </c>
      <c r="J15" s="83">
        <v>148992.69510575142</v>
      </c>
      <c r="K15" s="84">
        <v>187091.28380859195</v>
      </c>
      <c r="L15" s="85">
        <v>187091.28380859195</v>
      </c>
    </row>
    <row r="16" spans="2:12" ht="16.2" thickBot="1">
      <c r="B16" s="86" t="s">
        <v>6</v>
      </c>
      <c r="C16" s="87">
        <f t="shared" ref="C16:E16" si="0">SUM(C4:C15)</f>
        <v>1199999.9999999998</v>
      </c>
      <c r="D16" s="87">
        <f t="shared" si="0"/>
        <v>1223000</v>
      </c>
      <c r="E16" s="87">
        <f t="shared" si="0"/>
        <v>1260000</v>
      </c>
      <c r="F16" s="87">
        <f t="shared" ref="F16:I16" si="1">SUM(F4:F15)</f>
        <v>1298000.0000000002</v>
      </c>
      <c r="G16" s="87">
        <f t="shared" si="1"/>
        <v>1328000</v>
      </c>
      <c r="H16" s="88">
        <f t="shared" si="1"/>
        <v>1357999.9999999998</v>
      </c>
      <c r="I16" s="89">
        <f t="shared" si="1"/>
        <v>750000.00000000012</v>
      </c>
      <c r="J16" s="90">
        <f>SUM(J4:J15)</f>
        <v>1752000</v>
      </c>
      <c r="K16" s="91">
        <f>SUM(K4:K15)</f>
        <v>2199999.9999999995</v>
      </c>
      <c r="L16" s="92">
        <f>SUM(L4:L15)</f>
        <v>2199999.9999999995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 SB bis 2026</vt:lpstr>
      <vt:lpstr>Mittelausstattung</vt:lpstr>
    </vt:vector>
  </TitlesOfParts>
  <Company>SenAIF/SenGS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Richter, Sascha</dc:creator>
  <cp:lastModifiedBy>Home</cp:lastModifiedBy>
  <cp:lastPrinted>2020-01-20T11:35:39Z</cp:lastPrinted>
  <dcterms:created xsi:type="dcterms:W3CDTF">2018-01-31T10:29:40Z</dcterms:created>
  <dcterms:modified xsi:type="dcterms:W3CDTF">2026-07-23T08:51:52Z</dcterms:modified>
</cp:coreProperties>
</file>