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5A\5A2\V A 29      Friedemann\08. Personalberechnung\meine Berechnungen\"/>
    </mc:Choice>
  </mc:AlternateContent>
  <xr:revisionPtr revIDLastSave="0" documentId="8_{C98214B4-6885-41E4-A7DB-012F71F61CB5}" xr6:coauthVersionLast="47" xr6:coauthVersionMax="47" xr10:uidLastSave="{00000000-0000-0000-0000-000000000000}"/>
  <bookViews>
    <workbookView xWindow="-25320" yWindow="-120" windowWidth="25440" windowHeight="15990" tabRatio="628" xr2:uid="{00000000-000D-0000-FFFF-FFFF00000000}"/>
  </bookViews>
  <sheets>
    <sheet name="Personal ab Jan 2026" sheetId="9" r:id="rId1"/>
    <sheet name="Personal ab Aug 2026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0" l="1"/>
  <c r="C20" i="9"/>
  <c r="A28" i="10"/>
  <c r="A28" i="9"/>
  <c r="D13" i="9" l="1"/>
  <c r="D13" i="10"/>
  <c r="D12" i="10"/>
  <c r="D11" i="10"/>
  <c r="D10" i="10"/>
  <c r="D9" i="10"/>
  <c r="D8" i="10"/>
  <c r="D7" i="10"/>
  <c r="D6" i="10"/>
  <c r="C25" i="10" l="1"/>
  <c r="E25" i="10" s="1"/>
  <c r="E24" i="10"/>
  <c r="E23" i="10"/>
  <c r="E22" i="10"/>
  <c r="E21" i="10"/>
  <c r="E20" i="10"/>
  <c r="D17" i="10"/>
  <c r="E17" i="10" s="1"/>
  <c r="D16" i="10"/>
  <c r="E16" i="10" s="1"/>
  <c r="D15" i="10"/>
  <c r="E15" i="10" s="1"/>
  <c r="D14" i="10"/>
  <c r="E14" i="10" s="1"/>
  <c r="E13" i="10"/>
  <c r="E12" i="10"/>
  <c r="E11" i="10"/>
  <c r="E10" i="10"/>
  <c r="E9" i="10"/>
  <c r="E8" i="10"/>
  <c r="E7" i="10"/>
  <c r="E6" i="10"/>
  <c r="E26" i="10" s="1"/>
  <c r="E28" i="10" s="1"/>
  <c r="D17" i="9"/>
  <c r="D16" i="9"/>
  <c r="D15" i="9"/>
  <c r="D14" i="9"/>
  <c r="D12" i="9"/>
  <c r="D11" i="9"/>
  <c r="D10" i="9"/>
  <c r="D9" i="9"/>
  <c r="D8" i="9"/>
  <c r="D7" i="9"/>
  <c r="D6" i="9"/>
  <c r="E17" i="9" l="1"/>
  <c r="E16" i="9"/>
  <c r="E15" i="9"/>
  <c r="E14" i="9"/>
  <c r="E13" i="9"/>
  <c r="E12" i="9"/>
  <c r="E11" i="9"/>
  <c r="E10" i="9"/>
  <c r="E9" i="9"/>
  <c r="E8" i="9"/>
  <c r="E7" i="9"/>
  <c r="E6" i="9"/>
  <c r="C25" i="9"/>
  <c r="E24" i="9"/>
  <c r="E22" i="9"/>
  <c r="E21" i="9"/>
  <c r="E20" i="9"/>
  <c r="E25" i="9" l="1"/>
  <c r="E23" i="9"/>
  <c r="E26" i="9" l="1"/>
  <c r="E28" i="9"/>
</calcChain>
</file>

<file path=xl/sharedStrings.xml><?xml version="1.0" encoding="utf-8"?>
<sst xmlns="http://schemas.openxmlformats.org/spreadsheetml/2006/main" count="62" uniqueCount="24">
  <si>
    <t>Alter der Kinder</t>
  </si>
  <si>
    <t>Anzahl der
Kinder</t>
  </si>
  <si>
    <t>Personalausstattung
Sp. 3 x Sp. 4</t>
  </si>
  <si>
    <t>0 - unter 2 Jahre</t>
  </si>
  <si>
    <t>4 - 5 Std.</t>
  </si>
  <si>
    <t>5 - 7 Std.</t>
  </si>
  <si>
    <t>7 - 9 Std.</t>
  </si>
  <si>
    <t>mehr als 9 Std.</t>
  </si>
  <si>
    <t>ab 2 - 3 Jahre</t>
  </si>
  <si>
    <t>3 Jahre bis Einschulung</t>
  </si>
  <si>
    <t>Pädagogisches Personal insgesamt:</t>
  </si>
  <si>
    <t>Zuschläge:</t>
  </si>
  <si>
    <r>
      <t xml:space="preserve">für zusätzl. Fachpersonal für die Förderung von Kindern im </t>
    </r>
    <r>
      <rPr>
        <b/>
        <sz val="10"/>
        <rFont val="Arial"/>
        <family val="2"/>
      </rPr>
      <t>QM/MSS</t>
    </r>
    <r>
      <rPr>
        <sz val="10"/>
        <rFont val="Arial"/>
        <family val="2"/>
      </rPr>
      <t>-Gebiet § 15 VOKitaFöG</t>
    </r>
  </si>
  <si>
    <r>
      <t xml:space="preserve">für die Wahrnehmung der </t>
    </r>
    <r>
      <rPr>
        <b/>
        <sz val="10"/>
        <rFont val="Arial"/>
        <family val="2"/>
      </rPr>
      <t>Leitungstätigkeit</t>
    </r>
    <r>
      <rPr>
        <sz val="10"/>
        <rFont val="Arial"/>
        <family val="2"/>
      </rPr>
      <t xml:space="preserve"> § 19 VOKitaFöG</t>
    </r>
  </si>
  <si>
    <t>Personal-
anteil (VZÄ)
je Kind</t>
  </si>
  <si>
    <t>VZÄ in Std. pro Woche:</t>
  </si>
  <si>
    <t>alle Werte auf drei Stellen gerundet</t>
  </si>
  <si>
    <r>
      <t>für zusätzl. Fachpersonal  für die Förderung v. Kindern nichtdeutscher Herkunftsprache (</t>
    </r>
    <r>
      <rPr>
        <b/>
        <sz val="10"/>
        <rFont val="Arial"/>
        <family val="2"/>
      </rPr>
      <t>ndH</t>
    </r>
    <r>
      <rPr>
        <sz val="10"/>
        <rFont val="Arial"/>
        <family val="2"/>
      </rPr>
      <t>) pro Einrichtung bei über 40 v. H. § 17 VOKitaFöG</t>
    </r>
  </si>
  <si>
    <r>
      <t xml:space="preserve">für Fachpersonal für die Förderung v. Kindern mit Behinderung  </t>
    </r>
    <r>
      <rPr>
        <b/>
        <sz val="10"/>
        <rFont val="Arial"/>
        <family val="2"/>
      </rPr>
      <t xml:space="preserve">Typ A 
</t>
    </r>
    <r>
      <rPr>
        <sz val="10"/>
        <rFont val="Arial"/>
        <family val="2"/>
      </rPr>
      <t>§ 16 (1) VOKitaFöG</t>
    </r>
  </si>
  <si>
    <r>
      <t xml:space="preserve">für Personal für Kinder mit </t>
    </r>
    <r>
      <rPr>
        <b/>
        <sz val="10"/>
        <rFont val="Arial"/>
        <family val="2"/>
      </rPr>
      <t>verlängerten Betreuungszeiten</t>
    </r>
    <r>
      <rPr>
        <sz val="10"/>
        <rFont val="Arial"/>
        <family val="2"/>
      </rPr>
      <t xml:space="preserve"> 
§ 15 VOKitaFöG</t>
    </r>
  </si>
  <si>
    <r>
      <t xml:space="preserve">für Fachpersonal für die Förderung v. Kindern mit Behinderung  </t>
    </r>
    <r>
      <rPr>
        <b/>
        <sz val="10"/>
        <rFont val="Arial"/>
        <family val="2"/>
      </rPr>
      <t xml:space="preserve">Typ B 
</t>
    </r>
    <r>
      <rPr>
        <sz val="10"/>
        <rFont val="Arial"/>
        <family val="2"/>
      </rPr>
      <t>§ 16 (2) VOKitaFöG</t>
    </r>
  </si>
  <si>
    <t>festgestellter
Betreuungsumfang</t>
  </si>
  <si>
    <r>
      <t xml:space="preserve">Personalausstattung </t>
    </r>
    <r>
      <rPr>
        <b/>
        <u/>
        <sz val="14"/>
        <rFont val="Arial"/>
        <family val="2"/>
      </rPr>
      <t>ab Januar 2026</t>
    </r>
    <r>
      <rPr>
        <b/>
        <sz val="14"/>
        <rFont val="Arial"/>
        <family val="2"/>
      </rPr>
      <t xml:space="preserve">
nach § 11 KitaFöG, §§ 15 bis 20 VOKitaFöG und nach TV-L</t>
    </r>
  </si>
  <si>
    <r>
      <t xml:space="preserve">Personalausstattung </t>
    </r>
    <r>
      <rPr>
        <b/>
        <u/>
        <sz val="14"/>
        <rFont val="Arial"/>
        <family val="2"/>
      </rPr>
      <t>ab August 2026</t>
    </r>
    <r>
      <rPr>
        <b/>
        <sz val="14"/>
        <rFont val="Arial"/>
        <family val="2"/>
      </rPr>
      <t xml:space="preserve">
nach § 11 KitaFöG, §§ 15 bis 20 VOKitaFöG und nach TV-L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</si>
</sst>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"/>
  </numFmts>
  <fonts count="12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0" fillId="0" borderId="0" xfId="0" applyProtection="1"/>
    <xf numFmtId="0" fontId="0" fillId="0" borderId="0" xfId="0" applyNumberForma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horizontal="right" vertical="center" indent="1"/>
    </xf>
    <xf numFmtId="0" fontId="3" fillId="0" borderId="1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indent="1"/>
    </xf>
    <xf numFmtId="0" fontId="4" fillId="0" borderId="1" xfId="0" applyFont="1" applyBorder="1" applyAlignment="1" applyProtection="1">
      <alignment horizontal="left" vertical="center" indent="1"/>
    </xf>
    <xf numFmtId="165" fontId="4" fillId="0" borderId="1" xfId="0" applyNumberFormat="1" applyFont="1" applyBorder="1" applyAlignment="1" applyProtection="1">
      <alignment horizontal="right" vertical="center" indent="1"/>
    </xf>
    <xf numFmtId="0" fontId="0" fillId="0" borderId="0" xfId="0" applyAlignment="1" applyProtection="1">
      <alignment horizontal="left" indent="1"/>
    </xf>
    <xf numFmtId="0" fontId="0" fillId="0" borderId="0" xfId="0" applyNumberFormat="1" applyAlignment="1" applyProtection="1">
      <alignment horizontal="right" indent="1"/>
    </xf>
    <xf numFmtId="0" fontId="0" fillId="0" borderId="0" xfId="0" applyAlignment="1" applyProtection="1">
      <alignment horizontal="right" indent="1"/>
    </xf>
    <xf numFmtId="0" fontId="4" fillId="0" borderId="0" xfId="0" applyFont="1" applyAlignment="1" applyProtection="1">
      <alignment vertical="top"/>
    </xf>
    <xf numFmtId="14" fontId="0" fillId="0" borderId="0" xfId="0" applyNumberFormat="1" applyProtection="1"/>
    <xf numFmtId="164" fontId="4" fillId="0" borderId="0" xfId="0" applyNumberFormat="1" applyFont="1" applyAlignment="1" applyProtection="1">
      <alignment horizontal="right" indent="1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1" xfId="0" applyNumberFormat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right" vertical="center" indent="1"/>
    </xf>
    <xf numFmtId="0" fontId="3" fillId="0" borderId="1" xfId="0" applyNumberFormat="1" applyFont="1" applyBorder="1" applyAlignment="1" applyProtection="1">
      <alignment horizontal="right" vertical="center" indent="1"/>
    </xf>
    <xf numFmtId="166" fontId="3" fillId="0" borderId="1" xfId="0" applyNumberFormat="1" applyFont="1" applyBorder="1" applyAlignment="1" applyProtection="1">
      <alignment horizontal="right" vertical="center" inden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right" vertical="center" indent="1"/>
    </xf>
    <xf numFmtId="0" fontId="5" fillId="0" borderId="0" xfId="0" applyFont="1" applyProtection="1"/>
    <xf numFmtId="0" fontId="2" fillId="0" borderId="0" xfId="0" applyFont="1" applyProtection="1"/>
    <xf numFmtId="164" fontId="5" fillId="0" borderId="0" xfId="0" applyNumberFormat="1" applyFont="1" applyProtection="1"/>
    <xf numFmtId="0" fontId="6" fillId="0" borderId="0" xfId="0" applyFont="1" applyProtection="1"/>
    <xf numFmtId="0" fontId="9" fillId="0" borderId="1" xfId="0" applyFont="1" applyBorder="1" applyAlignment="1" applyProtection="1">
      <alignment horizontal="right" vertical="center" wrapText="1" indent="1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 indent="1"/>
    </xf>
    <xf numFmtId="0" fontId="7" fillId="0" borderId="2" xfId="0" applyFont="1" applyBorder="1" applyAlignment="1" applyProtection="1">
      <alignment horizontal="left" vertical="center" wrapText="1" indent="1"/>
    </xf>
    <xf numFmtId="0" fontId="7" fillId="0" borderId="1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 inden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4"/>
  <sheetViews>
    <sheetView showGridLines="0" tabSelected="1" zoomScaleNormal="100" zoomScalePageLayoutView="90" workbookViewId="0">
      <selection activeCell="C6" sqref="C6"/>
    </sheetView>
  </sheetViews>
  <sheetFormatPr baseColWidth="10" defaultColWidth="0" defaultRowHeight="12.75" customHeight="1" zeroHeight="1" x14ac:dyDescent="0.2"/>
  <cols>
    <col min="1" max="1" width="26.140625" style="1" customWidth="1"/>
    <col min="2" max="2" width="36.42578125" style="1" customWidth="1"/>
    <col min="3" max="3" width="15.42578125" style="1" customWidth="1"/>
    <col min="4" max="4" width="13.85546875" style="2" customWidth="1"/>
    <col min="5" max="5" width="24" style="1" customWidth="1"/>
    <col min="6" max="6" width="11.42578125" style="1" customWidth="1"/>
    <col min="7" max="16384" width="0" style="1" hidden="1"/>
  </cols>
  <sheetData>
    <row r="1" spans="1:5" x14ac:dyDescent="0.2"/>
    <row r="2" spans="1:5" s="33" customFormat="1" ht="39" customHeight="1" x14ac:dyDescent="0.2">
      <c r="A2" s="49" t="s">
        <v>22</v>
      </c>
      <c r="B2" s="50"/>
      <c r="C2" s="50"/>
      <c r="D2" s="50"/>
      <c r="E2" s="50"/>
    </row>
    <row r="3" spans="1:5" ht="15.75" x14ac:dyDescent="0.2">
      <c r="A3" s="31" t="s">
        <v>15</v>
      </c>
      <c r="B3" s="41">
        <v>39.4</v>
      </c>
      <c r="E3" s="43"/>
    </row>
    <row r="4" spans="1:5" s="34" customFormat="1" x14ac:dyDescent="0.2">
      <c r="A4" s="18">
        <v>1</v>
      </c>
      <c r="B4" s="19">
        <v>2</v>
      </c>
      <c r="C4" s="20">
        <v>3</v>
      </c>
      <c r="D4" s="21">
        <v>4</v>
      </c>
      <c r="E4" s="42">
        <v>5</v>
      </c>
    </row>
    <row r="5" spans="1:5" s="35" customFormat="1" ht="45.75" customHeight="1" x14ac:dyDescent="0.2">
      <c r="A5" s="3" t="s">
        <v>0</v>
      </c>
      <c r="B5" s="4" t="s">
        <v>21</v>
      </c>
      <c r="C5" s="4" t="s">
        <v>1</v>
      </c>
      <c r="D5" s="5" t="s">
        <v>14</v>
      </c>
      <c r="E5" s="4" t="s">
        <v>2</v>
      </c>
    </row>
    <row r="6" spans="1:5" s="36" customFormat="1" ht="20.100000000000001" customHeight="1" x14ac:dyDescent="0.2">
      <c r="A6" s="51" t="s">
        <v>3</v>
      </c>
      <c r="B6" s="6" t="s">
        <v>7</v>
      </c>
      <c r="C6" s="39"/>
      <c r="D6" s="22">
        <f>ROUND(1/3.25*(38.5/$B$3),3)</f>
        <v>0.30099999999999999</v>
      </c>
      <c r="E6" s="7">
        <f>ROUND(C6*D6,3)</f>
        <v>0</v>
      </c>
    </row>
    <row r="7" spans="1:5" s="36" customFormat="1" ht="20.100000000000001" customHeight="1" x14ac:dyDescent="0.2">
      <c r="A7" s="52"/>
      <c r="B7" s="6" t="s">
        <v>6</v>
      </c>
      <c r="C7" s="39"/>
      <c r="D7" s="22">
        <f>ROUND(1/3.25*(38.5/$B$3),3)</f>
        <v>0.30099999999999999</v>
      </c>
      <c r="E7" s="7">
        <f t="shared" ref="E7:E17" si="0">ROUND(C7*D7,3)</f>
        <v>0</v>
      </c>
    </row>
    <row r="8" spans="1:5" s="36" customFormat="1" ht="20.100000000000001" customHeight="1" x14ac:dyDescent="0.2">
      <c r="A8" s="52"/>
      <c r="B8" s="6" t="s">
        <v>5</v>
      </c>
      <c r="C8" s="39"/>
      <c r="D8" s="22">
        <f>ROUND(1/4.5*(38.5/$B$3),3)</f>
        <v>0.217</v>
      </c>
      <c r="E8" s="7">
        <f t="shared" si="0"/>
        <v>0</v>
      </c>
    </row>
    <row r="9" spans="1:5" s="36" customFormat="1" ht="20.100000000000001" customHeight="1" x14ac:dyDescent="0.2">
      <c r="A9" s="53"/>
      <c r="B9" s="6" t="s">
        <v>4</v>
      </c>
      <c r="C9" s="39"/>
      <c r="D9" s="22">
        <f>ROUND(1/6.5*(38.5/$B$3),3)</f>
        <v>0.15</v>
      </c>
      <c r="E9" s="7">
        <f t="shared" si="0"/>
        <v>0</v>
      </c>
    </row>
    <row r="10" spans="1:5" s="36" customFormat="1" ht="20.100000000000001" customHeight="1" x14ac:dyDescent="0.2">
      <c r="A10" s="51" t="s">
        <v>8</v>
      </c>
      <c r="B10" s="6" t="s">
        <v>7</v>
      </c>
      <c r="C10" s="39"/>
      <c r="D10" s="22">
        <f>ROUND(1/4.25*(38.5/$B$3),3)</f>
        <v>0.23</v>
      </c>
      <c r="E10" s="7">
        <f t="shared" si="0"/>
        <v>0</v>
      </c>
    </row>
    <row r="11" spans="1:5" s="36" customFormat="1" ht="20.100000000000001" customHeight="1" x14ac:dyDescent="0.2">
      <c r="A11" s="52"/>
      <c r="B11" s="6" t="s">
        <v>6</v>
      </c>
      <c r="C11" s="39"/>
      <c r="D11" s="22">
        <f>ROUND(1/4.25*(38.5/$B$3),3)</f>
        <v>0.23</v>
      </c>
      <c r="E11" s="7">
        <f t="shared" si="0"/>
        <v>0</v>
      </c>
    </row>
    <row r="12" spans="1:5" s="36" customFormat="1" ht="20.100000000000001" customHeight="1" x14ac:dyDescent="0.2">
      <c r="A12" s="52"/>
      <c r="B12" s="6" t="s">
        <v>5</v>
      </c>
      <c r="C12" s="39"/>
      <c r="D12" s="22">
        <f>ROUND(1/5.5*(38.5/$B$3),3)</f>
        <v>0.17799999999999999</v>
      </c>
      <c r="E12" s="7">
        <f t="shared" si="0"/>
        <v>0</v>
      </c>
    </row>
    <row r="13" spans="1:5" s="36" customFormat="1" ht="20.100000000000001" customHeight="1" x14ac:dyDescent="0.2">
      <c r="A13" s="53"/>
      <c r="B13" s="6" t="s">
        <v>4</v>
      </c>
      <c r="C13" s="39"/>
      <c r="D13" s="22">
        <f>ROUND(1/7.5*(38.5/$B$3),3)</f>
        <v>0.13</v>
      </c>
      <c r="E13" s="7">
        <f t="shared" si="0"/>
        <v>0</v>
      </c>
    </row>
    <row r="14" spans="1:5" s="36" customFormat="1" ht="21" customHeight="1" x14ac:dyDescent="0.2">
      <c r="A14" s="51" t="s">
        <v>9</v>
      </c>
      <c r="B14" s="6" t="s">
        <v>7</v>
      </c>
      <c r="C14" s="39"/>
      <c r="D14" s="22">
        <f>ROUND(1/9*(38.5/$B$3),3)</f>
        <v>0.109</v>
      </c>
      <c r="E14" s="7">
        <f t="shared" si="0"/>
        <v>0</v>
      </c>
    </row>
    <row r="15" spans="1:5" s="36" customFormat="1" ht="20.100000000000001" customHeight="1" x14ac:dyDescent="0.2">
      <c r="A15" s="52"/>
      <c r="B15" s="6" t="s">
        <v>6</v>
      </c>
      <c r="C15" s="39"/>
      <c r="D15" s="22">
        <f>ROUND(1/9*(38.5/$B$3),3)</f>
        <v>0.109</v>
      </c>
      <c r="E15" s="7">
        <f t="shared" si="0"/>
        <v>0</v>
      </c>
    </row>
    <row r="16" spans="1:5" s="36" customFormat="1" ht="20.100000000000001" customHeight="1" x14ac:dyDescent="0.2">
      <c r="A16" s="52"/>
      <c r="B16" s="6" t="s">
        <v>5</v>
      </c>
      <c r="C16" s="39"/>
      <c r="D16" s="22">
        <f>ROUND(1/11*(38.5/$B$3),3)</f>
        <v>8.8999999999999996E-2</v>
      </c>
      <c r="E16" s="7">
        <f t="shared" si="0"/>
        <v>0</v>
      </c>
    </row>
    <row r="17" spans="1:255" s="36" customFormat="1" ht="19.5" customHeight="1" x14ac:dyDescent="0.2">
      <c r="A17" s="53"/>
      <c r="B17" s="6" t="s">
        <v>4</v>
      </c>
      <c r="C17" s="39"/>
      <c r="D17" s="22">
        <f>ROUND(1/14*(38.5/$B$3),3)</f>
        <v>7.0000000000000007E-2</v>
      </c>
      <c r="E17" s="7">
        <f t="shared" si="0"/>
        <v>0</v>
      </c>
    </row>
    <row r="18" spans="1:255" s="36" customFormat="1" ht="67.5" customHeight="1" x14ac:dyDescent="0.2">
      <c r="A18" s="8"/>
      <c r="B18" s="9"/>
      <c r="C18" s="6"/>
      <c r="D18" s="23"/>
      <c r="E18" s="7"/>
      <c r="F18" s="37"/>
      <c r="H18" s="37"/>
    </row>
    <row r="19" spans="1:255" s="37" customFormat="1" ht="20.100000000000001" customHeight="1" x14ac:dyDescent="0.2">
      <c r="A19" s="10" t="s">
        <v>11</v>
      </c>
      <c r="B19" s="9"/>
      <c r="C19" s="6"/>
      <c r="D19" s="23"/>
      <c r="E19" s="7"/>
    </row>
    <row r="20" spans="1:255" s="40" customFormat="1" ht="39.75" customHeight="1" x14ac:dyDescent="0.2">
      <c r="A20" s="44" t="s">
        <v>19</v>
      </c>
      <c r="B20" s="54"/>
      <c r="C20" s="6">
        <f>SUM(C6,C10,C14)</f>
        <v>0</v>
      </c>
      <c r="D20" s="22">
        <v>1.4999999999999999E-2</v>
      </c>
      <c r="E20" s="7">
        <f>ROUND(C20*D20,3)</f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36" customFormat="1" ht="39.75" customHeight="1" x14ac:dyDescent="0.2">
      <c r="A21" s="44" t="s">
        <v>18</v>
      </c>
      <c r="B21" s="45"/>
      <c r="C21" s="39"/>
      <c r="D21" s="22">
        <v>0.25</v>
      </c>
      <c r="E21" s="7">
        <f t="shared" ref="E21:E25" si="1">ROUND(C21*D21,3)</f>
        <v>0</v>
      </c>
    </row>
    <row r="22" spans="1:255" s="36" customFormat="1" ht="39.75" customHeight="1" x14ac:dyDescent="0.2">
      <c r="A22" s="44" t="s">
        <v>20</v>
      </c>
      <c r="B22" s="45"/>
      <c r="C22" s="39"/>
      <c r="D22" s="22">
        <v>0.5</v>
      </c>
      <c r="E22" s="7">
        <f t="shared" si="1"/>
        <v>0</v>
      </c>
      <c r="F22" s="37"/>
    </row>
    <row r="23" spans="1:255" s="36" customFormat="1" ht="39.75" customHeight="1" x14ac:dyDescent="0.2">
      <c r="A23" s="44" t="s">
        <v>17</v>
      </c>
      <c r="B23" s="45"/>
      <c r="C23" s="39"/>
      <c r="D23" s="22">
        <v>1.7000000000000001E-2</v>
      </c>
      <c r="E23" s="7" t="e">
        <f>IF(C23/C25&lt;0.4,0,ROUND(C23*D23,3))</f>
        <v>#DIV/0!</v>
      </c>
    </row>
    <row r="24" spans="1:255" s="36" customFormat="1" ht="39.75" customHeight="1" x14ac:dyDescent="0.2">
      <c r="A24" s="44" t="s">
        <v>12</v>
      </c>
      <c r="B24" s="45"/>
      <c r="C24" s="39"/>
      <c r="D24" s="22">
        <v>0.01</v>
      </c>
      <c r="E24" s="7">
        <f t="shared" si="1"/>
        <v>0</v>
      </c>
    </row>
    <row r="25" spans="1:255" s="36" customFormat="1" ht="39.75" customHeight="1" x14ac:dyDescent="0.2">
      <c r="A25" s="46" t="s">
        <v>13</v>
      </c>
      <c r="B25" s="46"/>
      <c r="C25" s="32">
        <f>SUM(C6:C17)</f>
        <v>0</v>
      </c>
      <c r="D25" s="24">
        <v>1.18E-2</v>
      </c>
      <c r="E25" s="7">
        <f t="shared" si="1"/>
        <v>0</v>
      </c>
    </row>
    <row r="26" spans="1:255" s="38" customFormat="1" ht="30" customHeight="1" x14ac:dyDescent="0.2">
      <c r="A26" s="47" t="s">
        <v>10</v>
      </c>
      <c r="B26" s="48"/>
      <c r="C26" s="25"/>
      <c r="D26" s="26"/>
      <c r="E26" s="11" t="e">
        <f>SUM(E6:E25)</f>
        <v>#DIV/0!</v>
      </c>
    </row>
    <row r="27" spans="1:255" x14ac:dyDescent="0.2">
      <c r="A27" s="12"/>
      <c r="B27" s="12"/>
      <c r="D27" s="13"/>
      <c r="E27" s="14"/>
    </row>
    <row r="28" spans="1:255" ht="18" x14ac:dyDescent="0.25">
      <c r="A28" s="15" t="str">
        <f>"Anzahl der SOLL-Wochenstunden gesamt (bei VZÄ von "&amp;B3&amp;" h/Wo)"</f>
        <v>Anzahl der SOLL-Wochenstunden gesamt (bei VZÄ von 39,4 h/Wo)</v>
      </c>
      <c r="B28" s="15"/>
      <c r="C28" s="16"/>
      <c r="D28" s="13"/>
      <c r="E28" s="17" t="e">
        <f>(E26*$B$3)/1</f>
        <v>#DIV/0!</v>
      </c>
    </row>
    <row r="29" spans="1:255" x14ac:dyDescent="0.2">
      <c r="A29" s="1" t="s">
        <v>16</v>
      </c>
    </row>
    <row r="30" spans="1:255" ht="15.75" hidden="1" x14ac:dyDescent="0.25">
      <c r="A30" s="27"/>
      <c r="D30" s="1"/>
      <c r="E30" s="27"/>
    </row>
    <row r="31" spans="1:255" hidden="1" x14ac:dyDescent="0.2">
      <c r="D31" s="1"/>
    </row>
    <row r="32" spans="1:255" ht="15.75" hidden="1" x14ac:dyDescent="0.25">
      <c r="A32" s="28"/>
      <c r="D32" s="1"/>
      <c r="E32" s="29"/>
    </row>
    <row r="33" hidden="1" x14ac:dyDescent="0.2"/>
    <row r="34" s="30" customFormat="1" ht="11.25" hidden="1" x14ac:dyDescent="0.2"/>
  </sheetData>
  <sheetProtection algorithmName="SHA-512" hashValue="06+6r1Wl93izMSwgpgZIfDwSm4EB9PhRnUq9dBP7YWwlh6KxUnTtsDlHZXsqdSs9luT8tqKFH5NNGW7yhYatTw==" saltValue="SVqNvU4seozyjSCJdFOIqA==" spinCount="100000" sheet="1" selectLockedCells="1"/>
  <mergeCells count="11">
    <mergeCell ref="A21:B21"/>
    <mergeCell ref="A2:E2"/>
    <mergeCell ref="A6:A9"/>
    <mergeCell ref="A10:A13"/>
    <mergeCell ref="A14:A17"/>
    <mergeCell ref="A20:B20"/>
    <mergeCell ref="A22:B22"/>
    <mergeCell ref="A23:B23"/>
    <mergeCell ref="A24:B24"/>
    <mergeCell ref="A25:B25"/>
    <mergeCell ref="A26:B26"/>
  </mergeCells>
  <printOptions horizontalCentered="1" verticalCentered="1"/>
  <pageMargins left="0.78740157480314965" right="0.78740157480314965" top="0.86614173228346458" bottom="0.98425196850393704" header="1.0236220472440944" footer="0.51181102362204722"/>
  <pageSetup paperSize="9" scale="75" orientation="portrait" r:id="rId1"/>
  <headerFooter alignWithMargins="0">
    <oddHeader>&amp;LSenatsverwaltung für Bildung, Jugend und Familie
Kita-Aufsicht&amp;REinrichtungsanschrift
Einrichtungsnummer</oddHeader>
    <oddFooter xml:space="preserve">&amp;L___________________
Datum und Unterschrift&amp;C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2421-86D0-40F2-8950-06AC6EDEC9BD}">
  <sheetPr>
    <pageSetUpPr fitToPage="1"/>
  </sheetPr>
  <dimension ref="A1:IU34"/>
  <sheetViews>
    <sheetView showGridLines="0" zoomScaleNormal="100" zoomScalePageLayoutView="90" workbookViewId="0">
      <selection activeCell="C6" sqref="C6"/>
    </sheetView>
  </sheetViews>
  <sheetFormatPr baseColWidth="10" defaultColWidth="0" defaultRowHeight="12.75" customHeight="1" zeroHeight="1" x14ac:dyDescent="0.2"/>
  <cols>
    <col min="1" max="1" width="26.140625" style="1" customWidth="1"/>
    <col min="2" max="2" width="36.42578125" style="1" customWidth="1"/>
    <col min="3" max="3" width="15.42578125" style="1" customWidth="1"/>
    <col min="4" max="4" width="13.85546875" style="2" customWidth="1"/>
    <col min="5" max="5" width="24" style="1" customWidth="1"/>
    <col min="6" max="6" width="11.42578125" style="1" customWidth="1"/>
    <col min="7" max="16384" width="0" style="1" hidden="1"/>
  </cols>
  <sheetData>
    <row r="1" spans="1:5" x14ac:dyDescent="0.2"/>
    <row r="2" spans="1:5" s="33" customFormat="1" ht="39" customHeight="1" x14ac:dyDescent="0.2">
      <c r="A2" s="49" t="s">
        <v>23</v>
      </c>
      <c r="B2" s="50"/>
      <c r="C2" s="50"/>
      <c r="D2" s="50"/>
      <c r="E2" s="50"/>
    </row>
    <row r="3" spans="1:5" ht="15.75" x14ac:dyDescent="0.2">
      <c r="A3" s="31" t="s">
        <v>15</v>
      </c>
      <c r="B3" s="41">
        <v>39.4</v>
      </c>
      <c r="E3" s="43"/>
    </row>
    <row r="4" spans="1:5" s="34" customFormat="1" x14ac:dyDescent="0.2">
      <c r="A4" s="18">
        <v>1</v>
      </c>
      <c r="B4" s="19">
        <v>2</v>
      </c>
      <c r="C4" s="20">
        <v>3</v>
      </c>
      <c r="D4" s="21">
        <v>4</v>
      </c>
      <c r="E4" s="42">
        <v>5</v>
      </c>
    </row>
    <row r="5" spans="1:5" s="35" customFormat="1" ht="45.75" customHeight="1" x14ac:dyDescent="0.2">
      <c r="A5" s="3" t="s">
        <v>0</v>
      </c>
      <c r="B5" s="4" t="s">
        <v>21</v>
      </c>
      <c r="C5" s="4" t="s">
        <v>1</v>
      </c>
      <c r="D5" s="5" t="s">
        <v>14</v>
      </c>
      <c r="E5" s="4" t="s">
        <v>2</v>
      </c>
    </row>
    <row r="6" spans="1:5" s="36" customFormat="1" ht="20.100000000000001" customHeight="1" x14ac:dyDescent="0.2">
      <c r="A6" s="51" t="s">
        <v>3</v>
      </c>
      <c r="B6" s="6" t="s">
        <v>7</v>
      </c>
      <c r="C6" s="39"/>
      <c r="D6" s="22">
        <f>ROUND(1/2.75*(38.5/$B$3),3)</f>
        <v>0.35499999999999998</v>
      </c>
      <c r="E6" s="7">
        <f>ROUND(C6*D6,3)</f>
        <v>0</v>
      </c>
    </row>
    <row r="7" spans="1:5" s="36" customFormat="1" ht="20.100000000000001" customHeight="1" x14ac:dyDescent="0.2">
      <c r="A7" s="52"/>
      <c r="B7" s="6" t="s">
        <v>6</v>
      </c>
      <c r="C7" s="39"/>
      <c r="D7" s="22">
        <f>ROUND(1/2.75*(38.5/$B$3),3)</f>
        <v>0.35499999999999998</v>
      </c>
      <c r="E7" s="7">
        <f t="shared" ref="E7:E17" si="0">ROUND(C7*D7,3)</f>
        <v>0</v>
      </c>
    </row>
    <row r="8" spans="1:5" s="36" customFormat="1" ht="20.100000000000001" customHeight="1" x14ac:dyDescent="0.2">
      <c r="A8" s="52"/>
      <c r="B8" s="6" t="s">
        <v>5</v>
      </c>
      <c r="C8" s="39"/>
      <c r="D8" s="22">
        <f>ROUND(1/4*(38.5/$B$3),3)</f>
        <v>0.24399999999999999</v>
      </c>
      <c r="E8" s="7">
        <f t="shared" si="0"/>
        <v>0</v>
      </c>
    </row>
    <row r="9" spans="1:5" s="36" customFormat="1" ht="20.100000000000001" customHeight="1" x14ac:dyDescent="0.2">
      <c r="A9" s="53"/>
      <c r="B9" s="6" t="s">
        <v>4</v>
      </c>
      <c r="C9" s="39"/>
      <c r="D9" s="22">
        <f>ROUND(1/6*(38.5/$B$3),3)</f>
        <v>0.16300000000000001</v>
      </c>
      <c r="E9" s="7">
        <f t="shared" si="0"/>
        <v>0</v>
      </c>
    </row>
    <row r="10" spans="1:5" s="36" customFormat="1" ht="20.100000000000001" customHeight="1" x14ac:dyDescent="0.2">
      <c r="A10" s="51" t="s">
        <v>8</v>
      </c>
      <c r="B10" s="6" t="s">
        <v>7</v>
      </c>
      <c r="C10" s="39"/>
      <c r="D10" s="22">
        <f>ROUND(1/3.75*(38.5/$B$3),3)</f>
        <v>0.26100000000000001</v>
      </c>
      <c r="E10" s="7">
        <f t="shared" si="0"/>
        <v>0</v>
      </c>
    </row>
    <row r="11" spans="1:5" s="36" customFormat="1" ht="20.100000000000001" customHeight="1" x14ac:dyDescent="0.2">
      <c r="A11" s="52"/>
      <c r="B11" s="6" t="s">
        <v>6</v>
      </c>
      <c r="C11" s="39"/>
      <c r="D11" s="22">
        <f>ROUND(1/3.75*(38.5/$B$3),3)</f>
        <v>0.26100000000000001</v>
      </c>
      <c r="E11" s="7">
        <f t="shared" si="0"/>
        <v>0</v>
      </c>
    </row>
    <row r="12" spans="1:5" s="36" customFormat="1" ht="20.100000000000001" customHeight="1" x14ac:dyDescent="0.2">
      <c r="A12" s="52"/>
      <c r="B12" s="6" t="s">
        <v>5</v>
      </c>
      <c r="C12" s="39"/>
      <c r="D12" s="22">
        <f>ROUND(1/5*(38.5/$B$3),3)</f>
        <v>0.19500000000000001</v>
      </c>
      <c r="E12" s="7">
        <f t="shared" si="0"/>
        <v>0</v>
      </c>
    </row>
    <row r="13" spans="1:5" s="36" customFormat="1" ht="20.100000000000001" customHeight="1" x14ac:dyDescent="0.2">
      <c r="A13" s="53"/>
      <c r="B13" s="6" t="s">
        <v>4</v>
      </c>
      <c r="C13" s="39"/>
      <c r="D13" s="22">
        <f>ROUND(1/7*(38.5/$B$3),3)</f>
        <v>0.14000000000000001</v>
      </c>
      <c r="E13" s="7">
        <f t="shared" si="0"/>
        <v>0</v>
      </c>
    </row>
    <row r="14" spans="1:5" s="36" customFormat="1" ht="21" customHeight="1" x14ac:dyDescent="0.2">
      <c r="A14" s="51" t="s">
        <v>9</v>
      </c>
      <c r="B14" s="6" t="s">
        <v>7</v>
      </c>
      <c r="C14" s="39"/>
      <c r="D14" s="22">
        <f>ROUND(1/9*(38.5/$B$3),3)</f>
        <v>0.109</v>
      </c>
      <c r="E14" s="7">
        <f t="shared" si="0"/>
        <v>0</v>
      </c>
    </row>
    <row r="15" spans="1:5" s="36" customFormat="1" ht="20.100000000000001" customHeight="1" x14ac:dyDescent="0.2">
      <c r="A15" s="52"/>
      <c r="B15" s="6" t="s">
        <v>6</v>
      </c>
      <c r="C15" s="39"/>
      <c r="D15" s="22">
        <f>ROUND(1/9*(38.5/$B$3),3)</f>
        <v>0.109</v>
      </c>
      <c r="E15" s="7">
        <f t="shared" si="0"/>
        <v>0</v>
      </c>
    </row>
    <row r="16" spans="1:5" s="36" customFormat="1" ht="20.100000000000001" customHeight="1" x14ac:dyDescent="0.2">
      <c r="A16" s="52"/>
      <c r="B16" s="6" t="s">
        <v>5</v>
      </c>
      <c r="C16" s="39"/>
      <c r="D16" s="22">
        <f>ROUND(1/11*(38.5/$B$3),3)</f>
        <v>8.8999999999999996E-2</v>
      </c>
      <c r="E16" s="7">
        <f t="shared" si="0"/>
        <v>0</v>
      </c>
    </row>
    <row r="17" spans="1:255" s="36" customFormat="1" ht="19.5" customHeight="1" x14ac:dyDescent="0.2">
      <c r="A17" s="53"/>
      <c r="B17" s="6" t="s">
        <v>4</v>
      </c>
      <c r="C17" s="39"/>
      <c r="D17" s="22">
        <f>ROUND(1/14*(38.5/$B$3),3)</f>
        <v>7.0000000000000007E-2</v>
      </c>
      <c r="E17" s="7">
        <f t="shared" si="0"/>
        <v>0</v>
      </c>
    </row>
    <row r="18" spans="1:255" s="36" customFormat="1" ht="67.5" customHeight="1" x14ac:dyDescent="0.2">
      <c r="A18" s="8"/>
      <c r="B18" s="9"/>
      <c r="C18" s="6"/>
      <c r="D18" s="23"/>
      <c r="E18" s="7"/>
      <c r="F18" s="37"/>
      <c r="H18" s="37"/>
    </row>
    <row r="19" spans="1:255" s="37" customFormat="1" ht="20.100000000000001" customHeight="1" x14ac:dyDescent="0.2">
      <c r="A19" s="10" t="s">
        <v>11</v>
      </c>
      <c r="B19" s="9"/>
      <c r="C19" s="6"/>
      <c r="D19" s="23"/>
      <c r="E19" s="7"/>
    </row>
    <row r="20" spans="1:255" s="40" customFormat="1" ht="39.75" customHeight="1" x14ac:dyDescent="0.2">
      <c r="A20" s="44" t="s">
        <v>19</v>
      </c>
      <c r="B20" s="54"/>
      <c r="C20" s="6">
        <f>SUM(C6,C10,C14)</f>
        <v>0</v>
      </c>
      <c r="D20" s="22">
        <v>1.4999999999999999E-2</v>
      </c>
      <c r="E20" s="7">
        <f>ROUND(C20*D20,3)</f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36" customFormat="1" ht="39.75" customHeight="1" x14ac:dyDescent="0.2">
      <c r="A21" s="44" t="s">
        <v>18</v>
      </c>
      <c r="B21" s="45"/>
      <c r="C21" s="39"/>
      <c r="D21" s="22">
        <v>0.25</v>
      </c>
      <c r="E21" s="7">
        <f t="shared" ref="E21:E25" si="1">ROUND(C21*D21,3)</f>
        <v>0</v>
      </c>
    </row>
    <row r="22" spans="1:255" s="36" customFormat="1" ht="39.75" customHeight="1" x14ac:dyDescent="0.2">
      <c r="A22" s="44" t="s">
        <v>20</v>
      </c>
      <c r="B22" s="45"/>
      <c r="C22" s="39"/>
      <c r="D22" s="22">
        <v>0.5</v>
      </c>
      <c r="E22" s="7">
        <f t="shared" si="1"/>
        <v>0</v>
      </c>
      <c r="F22" s="37"/>
    </row>
    <row r="23" spans="1:255" s="36" customFormat="1" ht="39.75" customHeight="1" x14ac:dyDescent="0.2">
      <c r="A23" s="44" t="s">
        <v>17</v>
      </c>
      <c r="B23" s="45"/>
      <c r="C23" s="39"/>
      <c r="D23" s="22">
        <v>1.7000000000000001E-2</v>
      </c>
      <c r="E23" s="7" t="e">
        <f>IF(C23/C25&lt;0.4,0,ROUND(C23*D23,3))</f>
        <v>#DIV/0!</v>
      </c>
    </row>
    <row r="24" spans="1:255" s="36" customFormat="1" ht="39.75" customHeight="1" x14ac:dyDescent="0.2">
      <c r="A24" s="44" t="s">
        <v>12</v>
      </c>
      <c r="B24" s="45"/>
      <c r="C24" s="39"/>
      <c r="D24" s="22">
        <v>0.01</v>
      </c>
      <c r="E24" s="7">
        <f t="shared" si="1"/>
        <v>0</v>
      </c>
    </row>
    <row r="25" spans="1:255" s="36" customFormat="1" ht="39.75" customHeight="1" x14ac:dyDescent="0.2">
      <c r="A25" s="46" t="s">
        <v>13</v>
      </c>
      <c r="B25" s="46"/>
      <c r="C25" s="32">
        <f>SUM(C6:C17)</f>
        <v>0</v>
      </c>
      <c r="D25" s="24">
        <v>1.18E-2</v>
      </c>
      <c r="E25" s="7">
        <f t="shared" si="1"/>
        <v>0</v>
      </c>
    </row>
    <row r="26" spans="1:255" s="38" customFormat="1" ht="30" customHeight="1" x14ac:dyDescent="0.2">
      <c r="A26" s="47" t="s">
        <v>10</v>
      </c>
      <c r="B26" s="48"/>
      <c r="C26" s="25"/>
      <c r="D26" s="26"/>
      <c r="E26" s="11" t="e">
        <f>SUM(E6:E25)</f>
        <v>#DIV/0!</v>
      </c>
    </row>
    <row r="27" spans="1:255" x14ac:dyDescent="0.2">
      <c r="A27" s="12"/>
      <c r="B27" s="12"/>
      <c r="D27" s="13"/>
      <c r="E27" s="14"/>
    </row>
    <row r="28" spans="1:255" ht="18" x14ac:dyDescent="0.25">
      <c r="A28" s="15" t="str">
        <f>"Anzahl der SOLL-Wochenstunden gesamt (bei VZÄ von "&amp;B3&amp;" h/Wo)"</f>
        <v>Anzahl der SOLL-Wochenstunden gesamt (bei VZÄ von 39,4 h/Wo)</v>
      </c>
      <c r="B28" s="15"/>
      <c r="C28" s="16"/>
      <c r="D28" s="13"/>
      <c r="E28" s="17" t="e">
        <f>(E26*$B$3)/1</f>
        <v>#DIV/0!</v>
      </c>
    </row>
    <row r="29" spans="1:255" x14ac:dyDescent="0.2">
      <c r="A29" s="1" t="s">
        <v>16</v>
      </c>
    </row>
    <row r="30" spans="1:255" ht="15.75" hidden="1" x14ac:dyDescent="0.25">
      <c r="A30" s="27"/>
      <c r="D30" s="1"/>
      <c r="E30" s="27"/>
    </row>
    <row r="31" spans="1:255" hidden="1" x14ac:dyDescent="0.2">
      <c r="D31" s="1"/>
    </row>
    <row r="32" spans="1:255" ht="15.75" hidden="1" x14ac:dyDescent="0.25">
      <c r="A32" s="28"/>
      <c r="D32" s="1"/>
      <c r="E32" s="29"/>
    </row>
    <row r="33" hidden="1" x14ac:dyDescent="0.2"/>
    <row r="34" s="30" customFormat="1" ht="11.25" hidden="1" x14ac:dyDescent="0.2"/>
  </sheetData>
  <sheetProtection algorithmName="SHA-512" hashValue="xZZhF9m81KmY2p9M9sev8CkfwL0E3P+DXM6Q4qcdN6GyUcUEmyCKs4j5VesLc6tfOn517nlujpLejkcV3NQhjw==" saltValue="1dkRs0+zqhWaAZFSglSI3Q==" spinCount="100000" sheet="1" selectLockedCells="1"/>
  <mergeCells count="11">
    <mergeCell ref="A22:B22"/>
    <mergeCell ref="A23:B23"/>
    <mergeCell ref="A24:B24"/>
    <mergeCell ref="A25:B25"/>
    <mergeCell ref="A26:B26"/>
    <mergeCell ref="A21:B21"/>
    <mergeCell ref="A2:E2"/>
    <mergeCell ref="A6:A9"/>
    <mergeCell ref="A10:A13"/>
    <mergeCell ref="A14:A17"/>
    <mergeCell ref="A20:B20"/>
  </mergeCells>
  <printOptions horizontalCentered="1" verticalCentered="1"/>
  <pageMargins left="0.78740157480314965" right="0.78740157480314965" top="0.86614173228346458" bottom="0.98425196850393704" header="1.0236220472440944" footer="0.51181102362204722"/>
  <pageSetup paperSize="9" scale="75" orientation="portrait" r:id="rId1"/>
  <headerFooter alignWithMargins="0">
    <oddHeader>&amp;LSenatsverwaltung für Bildung, Jugend und Familie
Kita-Aufsicht&amp;REinrichtungsanschrift
Einrichtungsnummer</oddHeader>
    <oddFooter xml:space="preserve">&amp;L
___________________
Datum und Unterschrift&amp;C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Personal ab Jan 2026</vt:lpstr>
      <vt:lpstr>Personal ab Aug 2026</vt:lpstr>
    </vt:vector>
  </TitlesOfParts>
  <Company>SenSJS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Hogan</dc:creator>
  <cp:lastModifiedBy>Friedemann, Jan</cp:lastModifiedBy>
  <cp:lastPrinted>2026-01-05T09:46:54Z</cp:lastPrinted>
  <dcterms:created xsi:type="dcterms:W3CDTF">1999-11-19T09:11:27Z</dcterms:created>
  <dcterms:modified xsi:type="dcterms:W3CDTF">2026-02-11T10:53:53Z</dcterms:modified>
</cp:coreProperties>
</file>